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10935" windowHeight="11760" activeTab="4"/>
  </bookViews>
  <sheets>
    <sheet name="Ko_BOK" sheetId="1" r:id="rId1"/>
    <sheet name="Ko_DONJA MAHALA II" sheetId="2" r:id="rId2"/>
    <sheet name="Ko_DONJA MAHALA III" sheetId="3" r:id="rId3"/>
    <sheet name="Ko_KOPANICE" sheetId="4" r:id="rId4"/>
    <sheet name="Ko_ORAŠJE I" sheetId="5" r:id="rId5"/>
    <sheet name="Ko_ORAŠJE II" sheetId="6" r:id="rId6"/>
    <sheet name="Ko_OŠTRA LUKA" sheetId="7" r:id="rId7"/>
    <sheet name="Rekapitulacija površina" sheetId="8" r:id="rId8"/>
  </sheets>
  <definedNames>
    <definedName name="_xlnm.Print_Titles" localSheetId="0">'Ko_BOK'!$1:$1</definedName>
    <definedName name="_xlnm.Print_Titles" localSheetId="1">'Ko_DONJA MAHALA II'!$1:$1</definedName>
    <definedName name="_xlnm.Print_Titles" localSheetId="2">'Ko_DONJA MAHALA III'!$1:$1</definedName>
    <definedName name="_xlnm.Print_Titles" localSheetId="3">'Ko_KOPANICE'!$1:$1</definedName>
    <definedName name="_xlnm.Print_Titles" localSheetId="4">'Ko_ORAŠJE I'!$1:$1</definedName>
    <definedName name="_xlnm.Print_Titles" localSheetId="5">'Ko_ORAŠJE II'!$1:$1</definedName>
    <definedName name="_xlnm.Print_Titles" localSheetId="6">'Ko_OŠTRA LUKA'!$1:$1</definedName>
  </definedNames>
  <calcPr fullCalcOnLoad="1"/>
</workbook>
</file>

<file path=xl/sharedStrings.xml><?xml version="1.0" encoding="utf-8"?>
<sst xmlns="http://schemas.openxmlformats.org/spreadsheetml/2006/main" count="2282" uniqueCount="126">
  <si>
    <t>Katastarska općina Bok</t>
  </si>
  <si>
    <t>Redni</t>
  </si>
  <si>
    <t>broj</t>
  </si>
  <si>
    <t>Obradivo</t>
  </si>
  <si>
    <t>Zapušteno</t>
  </si>
  <si>
    <t>Pripadnost</t>
  </si>
  <si>
    <t>katastarskoj</t>
  </si>
  <si>
    <t>čestici</t>
  </si>
  <si>
    <t>Ukupno</t>
  </si>
  <si>
    <t xml:space="preserve">Površine za zakup      </t>
  </si>
  <si>
    <r>
      <t>(m</t>
    </r>
    <r>
      <rPr>
        <sz val="11"/>
        <color indexed="8"/>
        <rFont val="Calibri"/>
        <family val="2"/>
      </rPr>
      <t>²)</t>
    </r>
  </si>
  <si>
    <t>Katastarska općina Donja Mahala II</t>
  </si>
  <si>
    <t>za</t>
  </si>
  <si>
    <t>zakup</t>
  </si>
  <si>
    <t>573/1</t>
  </si>
  <si>
    <t>850/1</t>
  </si>
  <si>
    <t>Katastarska općina Donja Mahala III</t>
  </si>
  <si>
    <t>5683/2</t>
  </si>
  <si>
    <t>6031/1</t>
  </si>
  <si>
    <t>Katastarska općina Kopanice</t>
  </si>
  <si>
    <t>3137 (dio)</t>
  </si>
  <si>
    <t>3138 (dio)</t>
  </si>
  <si>
    <t>3257 (dio)</t>
  </si>
  <si>
    <t>3139 (dio)</t>
  </si>
  <si>
    <t>3153 (dio)</t>
  </si>
  <si>
    <t>3258 (dio)</t>
  </si>
  <si>
    <t>3154  (dio)</t>
  </si>
  <si>
    <t>3193 (dio)</t>
  </si>
  <si>
    <t>3155  (dio)</t>
  </si>
  <si>
    <t>3158 (dio)</t>
  </si>
  <si>
    <t>3155 (dio)</t>
  </si>
  <si>
    <t>3194 (dio)</t>
  </si>
  <si>
    <t>3195 (dio)</t>
  </si>
  <si>
    <t>3196 (dio)</t>
  </si>
  <si>
    <t>3197 (dio)</t>
  </si>
  <si>
    <t>3260 (dio)</t>
  </si>
  <si>
    <t>3157 (dio)</t>
  </si>
  <si>
    <t>3156 (dio)</t>
  </si>
  <si>
    <t>3202 (dio)</t>
  </si>
  <si>
    <t>3204 (dio)</t>
  </si>
  <si>
    <t>3158  (dio)</t>
  </si>
  <si>
    <t>3205 (dio)</t>
  </si>
  <si>
    <t>3206 (dio)</t>
  </si>
  <si>
    <t>3209 (dio)</t>
  </si>
  <si>
    <t>3163 (dio)</t>
  </si>
  <si>
    <t>3212 (dio)</t>
  </si>
  <si>
    <t>3162 (dio)</t>
  </si>
  <si>
    <t>3211 (dio)</t>
  </si>
  <si>
    <t>3161 (dio)</t>
  </si>
  <si>
    <t>3208 (dio)</t>
  </si>
  <si>
    <t>3160 (dio)</t>
  </si>
  <si>
    <t>3210 (dio)</t>
  </si>
  <si>
    <t>3159 (dio)</t>
  </si>
  <si>
    <t>3207 (dio)</t>
  </si>
  <si>
    <t>3199 (dio)</t>
  </si>
  <si>
    <t>3201 (dio)</t>
  </si>
  <si>
    <t>3154 (dio)</t>
  </si>
  <si>
    <t>3192 (dio)</t>
  </si>
  <si>
    <t>3198 (dio)</t>
  </si>
  <si>
    <t>3200 (dio)</t>
  </si>
  <si>
    <t>3203 (dio)</t>
  </si>
  <si>
    <t>1051/1 (dio)</t>
  </si>
  <si>
    <t>1051/5 (dio)</t>
  </si>
  <si>
    <t>1051/7</t>
  </si>
  <si>
    <t>1051/9</t>
  </si>
  <si>
    <t>Katastarska općina Orašje I</t>
  </si>
  <si>
    <t>1051/4 (dio)</t>
  </si>
  <si>
    <t>1049/233 (dio)</t>
  </si>
  <si>
    <t>1054/1 (dio)</t>
  </si>
  <si>
    <t>1056/1 (dio)</t>
  </si>
  <si>
    <t>1069 (dio)</t>
  </si>
  <si>
    <t>1068 (dio)</t>
  </si>
  <si>
    <t>1063 (dio)</t>
  </si>
  <si>
    <t>1065/1 (dio)</t>
  </si>
  <si>
    <t>Katastarska općina Orašje II</t>
  </si>
  <si>
    <t>1088/1</t>
  </si>
  <si>
    <t>999 (dio)</t>
  </si>
  <si>
    <t>1001 (dio)</t>
  </si>
  <si>
    <t>990 (dio)</t>
  </si>
  <si>
    <t>991 (dio)</t>
  </si>
  <si>
    <t>992 (dio)</t>
  </si>
  <si>
    <t>993 (dio)</t>
  </si>
  <si>
    <t>994 (dio)</t>
  </si>
  <si>
    <t>995 (dio)</t>
  </si>
  <si>
    <t>997 (dio)</t>
  </si>
  <si>
    <t>2109 (dio)</t>
  </si>
  <si>
    <t>1000 (dio)</t>
  </si>
  <si>
    <t>1010 (dio)</t>
  </si>
  <si>
    <t>1011 (dio)</t>
  </si>
  <si>
    <t>1012 (dio)</t>
  </si>
  <si>
    <t>1015 (dio)</t>
  </si>
  <si>
    <t>1009 (dio)</t>
  </si>
  <si>
    <t>1025 (dio)</t>
  </si>
  <si>
    <t>1026 (dio)</t>
  </si>
  <si>
    <t>1700 (dio)</t>
  </si>
  <si>
    <t>1701 (dio)</t>
  </si>
  <si>
    <t>Katastarska općina Oštra Luka</t>
  </si>
  <si>
    <t>2111/1 (dio)</t>
  </si>
  <si>
    <t>2111/6 (dio)</t>
  </si>
  <si>
    <t>5687/1 (dio)</t>
  </si>
  <si>
    <t>5683/1 (dio)</t>
  </si>
  <si>
    <t>1898/1 (dio)</t>
  </si>
  <si>
    <t>1898/3 (dio)</t>
  </si>
  <si>
    <t>2264/1 (dio)</t>
  </si>
  <si>
    <t>208 (dio)</t>
  </si>
  <si>
    <t>207 (dio)</t>
  </si>
  <si>
    <t>šuma</t>
  </si>
  <si>
    <t>oranica</t>
  </si>
  <si>
    <t>put</t>
  </si>
  <si>
    <t>*</t>
  </si>
  <si>
    <t>kanal</t>
  </si>
  <si>
    <t>Napomena:</t>
  </si>
  <si>
    <t>*     Katastarske čestice koje su u katastarskoj evidencij upisane kao kanali i putovi,</t>
  </si>
  <si>
    <t xml:space="preserve">        a u naravi su obradive površine.</t>
  </si>
  <si>
    <t>Katastarski</t>
  </si>
  <si>
    <t>način</t>
  </si>
  <si>
    <t>korištenja</t>
  </si>
  <si>
    <t>5683/1</t>
  </si>
  <si>
    <t>6026/1</t>
  </si>
  <si>
    <t>6027/1</t>
  </si>
  <si>
    <t>6028/1</t>
  </si>
  <si>
    <t>?</t>
  </si>
  <si>
    <t>pašnjak</t>
  </si>
  <si>
    <t>REKAPITULACIJA POVRŠINA</t>
  </si>
  <si>
    <t>Kopanice, Orašje I, Orašje II i Oštra Luka</t>
  </si>
  <si>
    <t>za katastarske općine: Bok, Donja Mahala II, Donja Mahala III,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</si>
</sst>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/>
      <bottom style="medium"/>
    </border>
    <border>
      <left style="thin"/>
      <right style="thin"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double"/>
      <bottom style="thin"/>
    </border>
    <border>
      <left style="medium"/>
      <right/>
      <top/>
      <bottom/>
    </border>
    <border>
      <left style="thin"/>
      <right style="medium"/>
      <top style="double"/>
      <bottom style="double"/>
    </border>
    <border>
      <left style="thin"/>
      <right style="medium"/>
      <top style="thin"/>
      <bottom style="double"/>
    </border>
    <border>
      <left style="thin"/>
      <right/>
      <top style="thin"/>
      <bottom style="thin"/>
    </border>
    <border>
      <left style="thin"/>
      <right/>
      <top style="double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double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double"/>
      <bottom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38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38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52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38" fillId="0" borderId="37" xfId="0" applyFont="1" applyBorder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40" xfId="0" applyFont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38" fillId="0" borderId="28" xfId="0" applyFont="1" applyBorder="1" applyAlignment="1">
      <alignment horizontal="right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4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0" fillId="33" borderId="56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1" fillId="35" borderId="23" xfId="0" applyFont="1" applyFill="1" applyBorder="1" applyAlignment="1">
      <alignment horizontal="center"/>
    </xf>
    <xf numFmtId="0" fontId="21" fillId="35" borderId="24" xfId="0" applyFont="1" applyFill="1" applyBorder="1" applyAlignment="1">
      <alignment horizontal="center"/>
    </xf>
    <xf numFmtId="0" fontId="38" fillId="35" borderId="24" xfId="0" applyFont="1" applyFill="1" applyBorder="1" applyAlignment="1">
      <alignment horizontal="center"/>
    </xf>
    <xf numFmtId="0" fontId="21" fillId="36" borderId="27" xfId="0" applyFont="1" applyFill="1" applyBorder="1" applyAlignment="1">
      <alignment horizontal="center"/>
    </xf>
    <xf numFmtId="0" fontId="38" fillId="36" borderId="13" xfId="0" applyFont="1" applyFill="1" applyBorder="1" applyAlignment="1">
      <alignment horizontal="center"/>
    </xf>
    <xf numFmtId="0" fontId="38" fillId="36" borderId="26" xfId="0" applyFont="1" applyFill="1" applyBorder="1" applyAlignment="1">
      <alignment horizontal="center"/>
    </xf>
    <xf numFmtId="0" fontId="0" fillId="35" borderId="55" xfId="0" applyFill="1" applyBorder="1" applyAlignment="1">
      <alignment horizontal="center"/>
    </xf>
    <xf numFmtId="0" fontId="0" fillId="35" borderId="17" xfId="0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9.7109375" style="0" customWidth="1"/>
    <col min="2" max="2" width="13.28125" style="0" customWidth="1"/>
    <col min="3" max="3" width="11.8515625" style="0" customWidth="1"/>
    <col min="4" max="4" width="12.7109375" style="0" customWidth="1"/>
    <col min="5" max="5" width="13.00390625" style="0" customWidth="1"/>
    <col min="6" max="6" width="12.28125" style="0" customWidth="1"/>
  </cols>
  <sheetData>
    <row r="1" spans="1:7" ht="21">
      <c r="A1" s="1"/>
      <c r="B1" s="1"/>
      <c r="C1" s="1"/>
      <c r="D1" s="26" t="s">
        <v>0</v>
      </c>
      <c r="E1" s="1"/>
      <c r="F1" s="1"/>
      <c r="G1" s="1"/>
    </row>
    <row r="2" spans="1:7" ht="21">
      <c r="A2" s="1"/>
      <c r="B2" s="1"/>
      <c r="C2" s="1"/>
      <c r="D2" s="2"/>
      <c r="E2" s="1"/>
      <c r="F2" s="1"/>
      <c r="G2" s="1"/>
    </row>
    <row r="3" spans="1:5" ht="15.75" thickBot="1">
      <c r="A3" s="1"/>
      <c r="B3" s="1"/>
      <c r="C3" s="1"/>
      <c r="D3" s="1"/>
      <c r="E3" s="1"/>
    </row>
    <row r="4" spans="1:6" ht="15">
      <c r="A4" s="7" t="s">
        <v>1</v>
      </c>
      <c r="B4" s="8" t="s">
        <v>5</v>
      </c>
      <c r="C4" s="9"/>
      <c r="D4" s="10" t="s">
        <v>9</v>
      </c>
      <c r="E4" s="53" t="s">
        <v>8</v>
      </c>
      <c r="F4" s="56" t="s">
        <v>114</v>
      </c>
    </row>
    <row r="5" spans="1:6" ht="15">
      <c r="A5" s="11" t="s">
        <v>2</v>
      </c>
      <c r="B5" s="5" t="s">
        <v>6</v>
      </c>
      <c r="C5" s="4" t="s">
        <v>3</v>
      </c>
      <c r="D5" s="4" t="s">
        <v>4</v>
      </c>
      <c r="E5" s="54" t="s">
        <v>12</v>
      </c>
      <c r="F5" s="57" t="s">
        <v>115</v>
      </c>
    </row>
    <row r="6" spans="1:6" ht="15">
      <c r="A6" s="11"/>
      <c r="B6" s="5" t="s">
        <v>7</v>
      </c>
      <c r="C6" s="5"/>
      <c r="D6" s="5"/>
      <c r="E6" s="55" t="s">
        <v>13</v>
      </c>
      <c r="F6" s="57" t="s">
        <v>116</v>
      </c>
    </row>
    <row r="7" spans="1:6" ht="15.75" thickBot="1">
      <c r="A7" s="13"/>
      <c r="B7" s="14"/>
      <c r="C7" s="14" t="s">
        <v>10</v>
      </c>
      <c r="D7" s="14" t="s">
        <v>10</v>
      </c>
      <c r="E7" s="14" t="s">
        <v>10</v>
      </c>
      <c r="F7" s="58"/>
    </row>
    <row r="8" spans="1:6" ht="16.5" thickBot="1" thickTop="1">
      <c r="A8" s="32"/>
      <c r="B8" s="38" t="s">
        <v>101</v>
      </c>
      <c r="C8" s="39">
        <v>8106</v>
      </c>
      <c r="D8" s="39">
        <v>534</v>
      </c>
      <c r="E8" s="39">
        <f>C8+D8</f>
        <v>8640</v>
      </c>
      <c r="F8" s="59" t="s">
        <v>107</v>
      </c>
    </row>
    <row r="9" spans="1:6" ht="16.5" thickBot="1" thickTop="1">
      <c r="A9" s="23">
        <v>1</v>
      </c>
      <c r="B9" s="37"/>
      <c r="C9" s="37">
        <f>SUM(C8)</f>
        <v>8106</v>
      </c>
      <c r="D9" s="37">
        <f>SUM(D8)</f>
        <v>534</v>
      </c>
      <c r="E9" s="37">
        <f>C9+D9</f>
        <v>8640</v>
      </c>
      <c r="F9" s="60"/>
    </row>
    <row r="10" spans="1:7" ht="15">
      <c r="A10" s="1"/>
      <c r="B10" s="1"/>
      <c r="C10" s="1"/>
      <c r="D10" s="1"/>
      <c r="E10" s="1"/>
      <c r="F10" s="1"/>
      <c r="G10" s="1"/>
    </row>
    <row r="11" spans="1:7" ht="15.75" thickBot="1">
      <c r="A11" s="1"/>
      <c r="B11" s="1"/>
      <c r="C11" s="1"/>
      <c r="D11" s="1"/>
      <c r="E11" s="1"/>
      <c r="F11" s="1"/>
      <c r="G11" s="1"/>
    </row>
    <row r="12" spans="1:7" ht="15">
      <c r="A12" s="7" t="s">
        <v>1</v>
      </c>
      <c r="B12" s="8" t="s">
        <v>5</v>
      </c>
      <c r="C12" s="9"/>
      <c r="D12" s="10" t="s">
        <v>9</v>
      </c>
      <c r="E12" s="53" t="s">
        <v>8</v>
      </c>
      <c r="F12" s="56" t="s">
        <v>114</v>
      </c>
      <c r="G12" s="1"/>
    </row>
    <row r="13" spans="1:7" ht="15">
      <c r="A13" s="11" t="s">
        <v>2</v>
      </c>
      <c r="B13" s="5" t="s">
        <v>6</v>
      </c>
      <c r="C13" s="4" t="s">
        <v>3</v>
      </c>
      <c r="D13" s="4" t="s">
        <v>4</v>
      </c>
      <c r="E13" s="54" t="s">
        <v>12</v>
      </c>
      <c r="F13" s="57" t="s">
        <v>115</v>
      </c>
      <c r="G13" s="1"/>
    </row>
    <row r="14" spans="1:7" ht="15">
      <c r="A14" s="11"/>
      <c r="B14" s="5" t="s">
        <v>7</v>
      </c>
      <c r="C14" s="5"/>
      <c r="D14" s="5"/>
      <c r="E14" s="55" t="s">
        <v>13</v>
      </c>
      <c r="F14" s="57" t="s">
        <v>116</v>
      </c>
      <c r="G14" s="1"/>
    </row>
    <row r="15" spans="1:7" ht="15.75" thickBot="1">
      <c r="A15" s="13"/>
      <c r="B15" s="14"/>
      <c r="C15" s="14" t="s">
        <v>10</v>
      </c>
      <c r="D15" s="14" t="s">
        <v>10</v>
      </c>
      <c r="E15" s="14" t="s">
        <v>10</v>
      </c>
      <c r="F15" s="58"/>
      <c r="G15" s="1"/>
    </row>
    <row r="16" spans="1:7" ht="16.5" thickBot="1" thickTop="1">
      <c r="A16" s="32"/>
      <c r="B16" s="38" t="s">
        <v>101</v>
      </c>
      <c r="C16" s="39">
        <v>36503</v>
      </c>
      <c r="D16" s="39">
        <v>411</v>
      </c>
      <c r="E16" s="39">
        <f>C16+D16</f>
        <v>36914</v>
      </c>
      <c r="F16" s="59" t="s">
        <v>107</v>
      </c>
      <c r="G16" s="1"/>
    </row>
    <row r="17" spans="1:7" ht="16.5" thickBot="1" thickTop="1">
      <c r="A17" s="23">
        <v>2</v>
      </c>
      <c r="B17" s="37"/>
      <c r="C17" s="37">
        <f>SUM(C16)</f>
        <v>36503</v>
      </c>
      <c r="D17" s="37">
        <f>SUM(D16)</f>
        <v>411</v>
      </c>
      <c r="E17" s="37">
        <f>C17+D17</f>
        <v>36914</v>
      </c>
      <c r="F17" s="60"/>
      <c r="G17" s="1"/>
    </row>
    <row r="18" spans="6:7" ht="15">
      <c r="F18" s="1"/>
      <c r="G18" s="1"/>
    </row>
    <row r="19" spans="6:7" ht="15.75" thickBot="1">
      <c r="F19" s="1"/>
      <c r="G19" s="1"/>
    </row>
    <row r="20" spans="1:7" ht="15">
      <c r="A20" s="7" t="s">
        <v>1</v>
      </c>
      <c r="B20" s="8" t="s">
        <v>5</v>
      </c>
      <c r="C20" s="9"/>
      <c r="D20" s="10" t="s">
        <v>9</v>
      </c>
      <c r="E20" s="53" t="s">
        <v>8</v>
      </c>
      <c r="F20" s="56" t="s">
        <v>114</v>
      </c>
      <c r="G20" s="1"/>
    </row>
    <row r="21" spans="1:7" ht="15">
      <c r="A21" s="11" t="s">
        <v>2</v>
      </c>
      <c r="B21" s="5" t="s">
        <v>6</v>
      </c>
      <c r="C21" s="4" t="s">
        <v>3</v>
      </c>
      <c r="D21" s="4" t="s">
        <v>4</v>
      </c>
      <c r="E21" s="54" t="s">
        <v>12</v>
      </c>
      <c r="F21" s="57" t="s">
        <v>115</v>
      </c>
      <c r="G21" s="1"/>
    </row>
    <row r="22" spans="1:7" ht="15">
      <c r="A22" s="11"/>
      <c r="B22" s="5" t="s">
        <v>7</v>
      </c>
      <c r="C22" s="5"/>
      <c r="D22" s="5"/>
      <c r="E22" s="55" t="s">
        <v>13</v>
      </c>
      <c r="F22" s="57" t="s">
        <v>116</v>
      </c>
      <c r="G22" s="1"/>
    </row>
    <row r="23" spans="1:7" ht="15.75" thickBot="1">
      <c r="A23" s="13"/>
      <c r="B23" s="14"/>
      <c r="C23" s="14" t="s">
        <v>10</v>
      </c>
      <c r="D23" s="14" t="s">
        <v>10</v>
      </c>
      <c r="E23" s="14" t="s">
        <v>10</v>
      </c>
      <c r="F23" s="58"/>
      <c r="G23" s="1"/>
    </row>
    <row r="24" spans="1:7" ht="16.5" thickBot="1" thickTop="1">
      <c r="A24" s="32"/>
      <c r="B24" s="38" t="s">
        <v>101</v>
      </c>
      <c r="C24" s="39">
        <v>44134</v>
      </c>
      <c r="D24" s="39">
        <v>6568</v>
      </c>
      <c r="E24" s="39">
        <f>C24+D24</f>
        <v>50702</v>
      </c>
      <c r="F24" s="59" t="s">
        <v>107</v>
      </c>
      <c r="G24" s="1"/>
    </row>
    <row r="25" spans="1:7" ht="16.5" thickBot="1" thickTop="1">
      <c r="A25" s="23">
        <v>3</v>
      </c>
      <c r="B25" s="37"/>
      <c r="C25" s="37">
        <f>SUM(C24)</f>
        <v>44134</v>
      </c>
      <c r="D25" s="37">
        <f>SUM(D24)</f>
        <v>6568</v>
      </c>
      <c r="E25" s="37">
        <f>C25+D25</f>
        <v>50702</v>
      </c>
      <c r="F25" s="60"/>
      <c r="G25" s="1"/>
    </row>
    <row r="26" spans="6:7" ht="15">
      <c r="F26" s="1"/>
      <c r="G26" s="1"/>
    </row>
    <row r="27" spans="6:7" ht="15.75" thickBot="1">
      <c r="F27" s="1"/>
      <c r="G27" s="1"/>
    </row>
    <row r="28" spans="1:7" ht="15">
      <c r="A28" s="7" t="s">
        <v>1</v>
      </c>
      <c r="B28" s="8" t="s">
        <v>5</v>
      </c>
      <c r="C28" s="9"/>
      <c r="D28" s="10" t="s">
        <v>9</v>
      </c>
      <c r="E28" s="53" t="s">
        <v>8</v>
      </c>
      <c r="F28" s="56" t="s">
        <v>114</v>
      </c>
      <c r="G28" s="1"/>
    </row>
    <row r="29" spans="1:7" ht="15">
      <c r="A29" s="11" t="s">
        <v>2</v>
      </c>
      <c r="B29" s="5" t="s">
        <v>6</v>
      </c>
      <c r="C29" s="4" t="s">
        <v>3</v>
      </c>
      <c r="D29" s="4" t="s">
        <v>4</v>
      </c>
      <c r="E29" s="54" t="s">
        <v>12</v>
      </c>
      <c r="F29" s="57" t="s">
        <v>115</v>
      </c>
      <c r="G29" s="1"/>
    </row>
    <row r="30" spans="1:7" ht="15">
      <c r="A30" s="11"/>
      <c r="B30" s="5" t="s">
        <v>7</v>
      </c>
      <c r="C30" s="5"/>
      <c r="D30" s="5"/>
      <c r="E30" s="55" t="s">
        <v>13</v>
      </c>
      <c r="F30" s="57" t="s">
        <v>116</v>
      </c>
      <c r="G30" s="1"/>
    </row>
    <row r="31" spans="1:6" ht="15.75" thickBot="1">
      <c r="A31" s="13"/>
      <c r="B31" s="14"/>
      <c r="C31" s="14" t="s">
        <v>10</v>
      </c>
      <c r="D31" s="14" t="s">
        <v>10</v>
      </c>
      <c r="E31" s="14" t="s">
        <v>10</v>
      </c>
      <c r="F31" s="58"/>
    </row>
    <row r="32" spans="1:6" ht="16.5" thickBot="1" thickTop="1">
      <c r="A32" s="32"/>
      <c r="B32" s="38" t="s">
        <v>101</v>
      </c>
      <c r="C32" s="39">
        <v>56614</v>
      </c>
      <c r="D32" s="39">
        <v>3659</v>
      </c>
      <c r="E32" s="39">
        <f>C32+D32</f>
        <v>60273</v>
      </c>
      <c r="F32" s="59" t="s">
        <v>107</v>
      </c>
    </row>
    <row r="33" spans="1:6" ht="16.5" thickBot="1" thickTop="1">
      <c r="A33" s="23">
        <v>4</v>
      </c>
      <c r="B33" s="37"/>
      <c r="C33" s="37">
        <f>SUM(C32)</f>
        <v>56614</v>
      </c>
      <c r="D33" s="37">
        <f>SUM(D32)</f>
        <v>3659</v>
      </c>
      <c r="E33" s="37">
        <f>C33+D33</f>
        <v>60273</v>
      </c>
      <c r="F33" s="60"/>
    </row>
    <row r="35" ht="15.75" thickBot="1"/>
    <row r="36" spans="1:6" ht="15">
      <c r="A36" s="7" t="s">
        <v>1</v>
      </c>
      <c r="B36" s="8" t="s">
        <v>5</v>
      </c>
      <c r="C36" s="9"/>
      <c r="D36" s="10" t="s">
        <v>9</v>
      </c>
      <c r="E36" s="53" t="s">
        <v>8</v>
      </c>
      <c r="F36" s="56" t="s">
        <v>114</v>
      </c>
    </row>
    <row r="37" spans="1:6" ht="15">
      <c r="A37" s="11" t="s">
        <v>2</v>
      </c>
      <c r="B37" s="5" t="s">
        <v>6</v>
      </c>
      <c r="C37" s="4" t="s">
        <v>3</v>
      </c>
      <c r="D37" s="4" t="s">
        <v>4</v>
      </c>
      <c r="E37" s="54" t="s">
        <v>12</v>
      </c>
      <c r="F37" s="57" t="s">
        <v>115</v>
      </c>
    </row>
    <row r="38" spans="1:6" ht="15">
      <c r="A38" s="11"/>
      <c r="B38" s="5" t="s">
        <v>7</v>
      </c>
      <c r="C38" s="5"/>
      <c r="D38" s="5"/>
      <c r="E38" s="55" t="s">
        <v>13</v>
      </c>
      <c r="F38" s="57" t="s">
        <v>116</v>
      </c>
    </row>
    <row r="39" spans="1:6" ht="15.75" thickBot="1">
      <c r="A39" s="13"/>
      <c r="B39" s="14"/>
      <c r="C39" s="14" t="s">
        <v>10</v>
      </c>
      <c r="D39" s="14" t="s">
        <v>10</v>
      </c>
      <c r="E39" s="14" t="s">
        <v>10</v>
      </c>
      <c r="F39" s="58"/>
    </row>
    <row r="40" spans="1:6" ht="16.5" thickBot="1" thickTop="1">
      <c r="A40" s="32"/>
      <c r="B40" s="38" t="s">
        <v>101</v>
      </c>
      <c r="C40" s="39">
        <v>22341</v>
      </c>
      <c r="D40" s="39">
        <v>890</v>
      </c>
      <c r="E40" s="39">
        <f>C40+D40</f>
        <v>23231</v>
      </c>
      <c r="F40" s="59" t="s">
        <v>107</v>
      </c>
    </row>
    <row r="41" spans="1:6" ht="16.5" thickBot="1" thickTop="1">
      <c r="A41" s="23">
        <v>5</v>
      </c>
      <c r="B41" s="37"/>
      <c r="C41" s="37">
        <f>SUM(C40)</f>
        <v>22341</v>
      </c>
      <c r="D41" s="37">
        <f>SUM(D40)</f>
        <v>890</v>
      </c>
      <c r="E41" s="37">
        <f>C41+D41</f>
        <v>23231</v>
      </c>
      <c r="F41" s="60"/>
    </row>
    <row r="42" spans="1:6" ht="15">
      <c r="A42" s="17"/>
      <c r="B42" s="17"/>
      <c r="C42" s="17"/>
      <c r="D42" s="17"/>
      <c r="E42" s="17"/>
      <c r="F42" s="19"/>
    </row>
    <row r="43" spans="1:6" ht="15">
      <c r="A43" s="17"/>
      <c r="B43" s="17"/>
      <c r="C43" s="17"/>
      <c r="D43" s="17"/>
      <c r="E43" s="17"/>
      <c r="F43" s="19"/>
    </row>
    <row r="44" spans="1:6" ht="15">
      <c r="A44" s="17"/>
      <c r="B44" s="17"/>
      <c r="C44" s="17"/>
      <c r="D44" s="17"/>
      <c r="E44" s="17"/>
      <c r="F44" s="19"/>
    </row>
    <row r="45" spans="1:6" ht="15">
      <c r="A45" s="17"/>
      <c r="B45" s="17"/>
      <c r="C45" s="17"/>
      <c r="D45" s="17"/>
      <c r="E45" s="17"/>
      <c r="F45" s="19"/>
    </row>
    <row r="46" spans="1:6" ht="15">
      <c r="A46" s="17"/>
      <c r="B46" s="17"/>
      <c r="C46" s="17"/>
      <c r="D46" s="17"/>
      <c r="E46" s="17"/>
      <c r="F46" s="19"/>
    </row>
    <row r="47" spans="1:6" ht="15">
      <c r="A47" s="17"/>
      <c r="B47" s="17"/>
      <c r="C47" s="17"/>
      <c r="D47" s="17"/>
      <c r="E47" s="17"/>
      <c r="F47" s="19"/>
    </row>
    <row r="48" spans="1:6" ht="15">
      <c r="A48" s="17"/>
      <c r="B48" s="17"/>
      <c r="C48" s="17"/>
      <c r="D48" s="17"/>
      <c r="E48" s="17"/>
      <c r="F48" s="19"/>
    </row>
    <row r="50" ht="15.75" thickBot="1"/>
    <row r="51" spans="1:6" ht="15">
      <c r="A51" s="7" t="s">
        <v>1</v>
      </c>
      <c r="B51" s="8" t="s">
        <v>5</v>
      </c>
      <c r="C51" s="9"/>
      <c r="D51" s="10" t="s">
        <v>9</v>
      </c>
      <c r="E51" s="53" t="s">
        <v>8</v>
      </c>
      <c r="F51" s="56" t="s">
        <v>114</v>
      </c>
    </row>
    <row r="52" spans="1:6" ht="15">
      <c r="A52" s="11" t="s">
        <v>2</v>
      </c>
      <c r="B52" s="5" t="s">
        <v>6</v>
      </c>
      <c r="C52" s="4" t="s">
        <v>3</v>
      </c>
      <c r="D52" s="4" t="s">
        <v>4</v>
      </c>
      <c r="E52" s="54" t="s">
        <v>12</v>
      </c>
      <c r="F52" s="57" t="s">
        <v>115</v>
      </c>
    </row>
    <row r="53" spans="1:6" ht="15">
      <c r="A53" s="11"/>
      <c r="B53" s="5" t="s">
        <v>7</v>
      </c>
      <c r="C53" s="5"/>
      <c r="D53" s="5"/>
      <c r="E53" s="55" t="s">
        <v>13</v>
      </c>
      <c r="F53" s="57" t="s">
        <v>116</v>
      </c>
    </row>
    <row r="54" spans="1:6" ht="15.75" thickBot="1">
      <c r="A54" s="13"/>
      <c r="B54" s="14"/>
      <c r="C54" s="14" t="s">
        <v>10</v>
      </c>
      <c r="D54" s="14" t="s">
        <v>10</v>
      </c>
      <c r="E54" s="14" t="s">
        <v>10</v>
      </c>
      <c r="F54" s="58"/>
    </row>
    <row r="55" spans="1:6" ht="16.5" thickBot="1" thickTop="1">
      <c r="A55" s="32"/>
      <c r="B55" s="38" t="s">
        <v>102</v>
      </c>
      <c r="C55" s="39">
        <v>21702</v>
      </c>
      <c r="D55" s="39">
        <v>12286</v>
      </c>
      <c r="E55" s="39">
        <f>C55+D55</f>
        <v>33988</v>
      </c>
      <c r="F55" s="59" t="s">
        <v>107</v>
      </c>
    </row>
    <row r="56" spans="1:6" ht="16.5" thickBot="1" thickTop="1">
      <c r="A56" s="23">
        <v>6</v>
      </c>
      <c r="B56" s="37"/>
      <c r="C56" s="37">
        <f>SUM(C55)</f>
        <v>21702</v>
      </c>
      <c r="D56" s="37">
        <f>SUM(D55)</f>
        <v>12286</v>
      </c>
      <c r="E56" s="37">
        <f>C56+D56</f>
        <v>33988</v>
      </c>
      <c r="F56" s="60"/>
    </row>
    <row r="58" ht="15.75" thickBot="1"/>
    <row r="59" spans="1:6" ht="15">
      <c r="A59" s="7" t="s">
        <v>1</v>
      </c>
      <c r="B59" s="8" t="s">
        <v>5</v>
      </c>
      <c r="C59" s="9"/>
      <c r="D59" s="10" t="s">
        <v>9</v>
      </c>
      <c r="E59" s="53" t="s">
        <v>8</v>
      </c>
      <c r="F59" s="56" t="s">
        <v>114</v>
      </c>
    </row>
    <row r="60" spans="1:6" ht="15">
      <c r="A60" s="11" t="s">
        <v>2</v>
      </c>
      <c r="B60" s="5" t="s">
        <v>6</v>
      </c>
      <c r="C60" s="4" t="s">
        <v>3</v>
      </c>
      <c r="D60" s="4" t="s">
        <v>4</v>
      </c>
      <c r="E60" s="54" t="s">
        <v>12</v>
      </c>
      <c r="F60" s="57" t="s">
        <v>115</v>
      </c>
    </row>
    <row r="61" spans="1:6" ht="15">
      <c r="A61" s="11"/>
      <c r="B61" s="5" t="s">
        <v>7</v>
      </c>
      <c r="C61" s="5"/>
      <c r="D61" s="5"/>
      <c r="E61" s="55" t="s">
        <v>13</v>
      </c>
      <c r="F61" s="57" t="s">
        <v>116</v>
      </c>
    </row>
    <row r="62" spans="1:6" ht="15.75" thickBot="1">
      <c r="A62" s="13"/>
      <c r="B62" s="14"/>
      <c r="C62" s="14" t="s">
        <v>10</v>
      </c>
      <c r="D62" s="14" t="s">
        <v>10</v>
      </c>
      <c r="E62" s="14" t="s">
        <v>10</v>
      </c>
      <c r="F62" s="58"/>
    </row>
    <row r="63" spans="1:6" ht="16.5" thickBot="1" thickTop="1">
      <c r="A63" s="32"/>
      <c r="B63" s="38" t="s">
        <v>102</v>
      </c>
      <c r="C63" s="39">
        <v>34063</v>
      </c>
      <c r="D63" s="39">
        <v>24222</v>
      </c>
      <c r="E63" s="39">
        <f>C63+D63</f>
        <v>58285</v>
      </c>
      <c r="F63" s="59" t="s">
        <v>107</v>
      </c>
    </row>
    <row r="64" spans="1:6" ht="16.5" thickBot="1" thickTop="1">
      <c r="A64" s="23">
        <v>7</v>
      </c>
      <c r="B64" s="37"/>
      <c r="C64" s="37">
        <f>SUM(C63)</f>
        <v>34063</v>
      </c>
      <c r="D64" s="37">
        <f>SUM(D63)</f>
        <v>24222</v>
      </c>
      <c r="E64" s="37">
        <f>C64+D64</f>
        <v>58285</v>
      </c>
      <c r="F64" s="60"/>
    </row>
    <row r="66" ht="15.75" thickBot="1"/>
    <row r="67" spans="1:6" ht="15">
      <c r="A67" s="7" t="s">
        <v>1</v>
      </c>
      <c r="B67" s="8" t="s">
        <v>5</v>
      </c>
      <c r="C67" s="9"/>
      <c r="D67" s="10" t="s">
        <v>9</v>
      </c>
      <c r="E67" s="53" t="s">
        <v>8</v>
      </c>
      <c r="F67" s="56" t="s">
        <v>114</v>
      </c>
    </row>
    <row r="68" spans="1:6" ht="15">
      <c r="A68" s="11" t="s">
        <v>2</v>
      </c>
      <c r="B68" s="5" t="s">
        <v>6</v>
      </c>
      <c r="C68" s="4" t="s">
        <v>3</v>
      </c>
      <c r="D68" s="4" t="s">
        <v>4</v>
      </c>
      <c r="E68" s="54" t="s">
        <v>12</v>
      </c>
      <c r="F68" s="57" t="s">
        <v>115</v>
      </c>
    </row>
    <row r="69" spans="1:6" ht="15">
      <c r="A69" s="11"/>
      <c r="B69" s="5" t="s">
        <v>7</v>
      </c>
      <c r="C69" s="5"/>
      <c r="D69" s="5"/>
      <c r="E69" s="55" t="s">
        <v>13</v>
      </c>
      <c r="F69" s="57" t="s">
        <v>116</v>
      </c>
    </row>
    <row r="70" spans="1:6" ht="15.75" thickBot="1">
      <c r="A70" s="13"/>
      <c r="B70" s="14"/>
      <c r="C70" s="14" t="s">
        <v>10</v>
      </c>
      <c r="D70" s="14" t="s">
        <v>10</v>
      </c>
      <c r="E70" s="14" t="s">
        <v>10</v>
      </c>
      <c r="F70" s="58"/>
    </row>
    <row r="71" spans="1:6" ht="16.5" thickBot="1" thickTop="1">
      <c r="A71" s="32"/>
      <c r="B71" s="38" t="s">
        <v>102</v>
      </c>
      <c r="C71" s="39">
        <v>39498</v>
      </c>
      <c r="D71" s="39">
        <v>5524</v>
      </c>
      <c r="E71" s="39">
        <f>C71+D71</f>
        <v>45022</v>
      </c>
      <c r="F71" s="59" t="s">
        <v>107</v>
      </c>
    </row>
    <row r="72" spans="1:6" ht="16.5" thickBot="1" thickTop="1">
      <c r="A72" s="23">
        <v>8</v>
      </c>
      <c r="B72" s="37"/>
      <c r="C72" s="37">
        <f>SUM(C71)</f>
        <v>39498</v>
      </c>
      <c r="D72" s="37">
        <f>SUM(D71)</f>
        <v>5524</v>
      </c>
      <c r="E72" s="37">
        <f>C72+D72</f>
        <v>45022</v>
      </c>
      <c r="F72" s="60"/>
    </row>
    <row r="74" ht="15.75" thickBot="1"/>
    <row r="75" spans="1:6" ht="15">
      <c r="A75" s="7" t="s">
        <v>1</v>
      </c>
      <c r="B75" s="8" t="s">
        <v>5</v>
      </c>
      <c r="C75" s="9"/>
      <c r="D75" s="10" t="s">
        <v>9</v>
      </c>
      <c r="E75" s="53" t="s">
        <v>8</v>
      </c>
      <c r="F75" s="56" t="s">
        <v>114</v>
      </c>
    </row>
    <row r="76" spans="1:6" ht="15">
      <c r="A76" s="11" t="s">
        <v>2</v>
      </c>
      <c r="B76" s="5" t="s">
        <v>6</v>
      </c>
      <c r="C76" s="4" t="s">
        <v>3</v>
      </c>
      <c r="D76" s="4" t="s">
        <v>4</v>
      </c>
      <c r="E76" s="54" t="s">
        <v>12</v>
      </c>
      <c r="F76" s="57" t="s">
        <v>115</v>
      </c>
    </row>
    <row r="77" spans="1:6" ht="15">
      <c r="A77" s="11"/>
      <c r="B77" s="5" t="s">
        <v>7</v>
      </c>
      <c r="C77" s="5"/>
      <c r="D77" s="5"/>
      <c r="E77" s="55" t="s">
        <v>13</v>
      </c>
      <c r="F77" s="57" t="s">
        <v>116</v>
      </c>
    </row>
    <row r="78" spans="1:6" ht="15.75" thickBot="1">
      <c r="A78" s="13"/>
      <c r="B78" s="14"/>
      <c r="C78" s="14" t="s">
        <v>10</v>
      </c>
      <c r="D78" s="14" t="s">
        <v>10</v>
      </c>
      <c r="E78" s="14" t="s">
        <v>10</v>
      </c>
      <c r="F78" s="58"/>
    </row>
    <row r="79" spans="1:6" ht="16.5" thickBot="1" thickTop="1">
      <c r="A79" s="32"/>
      <c r="B79" s="38" t="s">
        <v>103</v>
      </c>
      <c r="C79" s="39">
        <v>56009</v>
      </c>
      <c r="D79" s="39">
        <v>1939</v>
      </c>
      <c r="E79" s="39">
        <f>C79+D79</f>
        <v>57948</v>
      </c>
      <c r="F79" s="59" t="s">
        <v>107</v>
      </c>
    </row>
    <row r="80" spans="1:6" ht="16.5" thickBot="1" thickTop="1">
      <c r="A80" s="23">
        <v>9</v>
      </c>
      <c r="B80" s="37"/>
      <c r="C80" s="37">
        <f>SUM(C79)</f>
        <v>56009</v>
      </c>
      <c r="D80" s="37">
        <f>SUM(D79)</f>
        <v>1939</v>
      </c>
      <c r="E80" s="37">
        <f>C80+D80</f>
        <v>57948</v>
      </c>
      <c r="F80" s="60"/>
    </row>
    <row r="82" ht="15.75" thickBot="1"/>
    <row r="83" spans="1:6" ht="15">
      <c r="A83" s="7" t="s">
        <v>1</v>
      </c>
      <c r="B83" s="8" t="s">
        <v>5</v>
      </c>
      <c r="C83" s="9"/>
      <c r="D83" s="10" t="s">
        <v>9</v>
      </c>
      <c r="E83" s="53" t="s">
        <v>8</v>
      </c>
      <c r="F83" s="56" t="s">
        <v>114</v>
      </c>
    </row>
    <row r="84" spans="1:6" ht="15">
      <c r="A84" s="11" t="s">
        <v>2</v>
      </c>
      <c r="B84" s="5" t="s">
        <v>6</v>
      </c>
      <c r="C84" s="4" t="s">
        <v>3</v>
      </c>
      <c r="D84" s="4" t="s">
        <v>4</v>
      </c>
      <c r="E84" s="54" t="s">
        <v>12</v>
      </c>
      <c r="F84" s="57" t="s">
        <v>115</v>
      </c>
    </row>
    <row r="85" spans="1:6" ht="15">
      <c r="A85" s="11"/>
      <c r="B85" s="5" t="s">
        <v>7</v>
      </c>
      <c r="C85" s="5"/>
      <c r="D85" s="5"/>
      <c r="E85" s="55" t="s">
        <v>13</v>
      </c>
      <c r="F85" s="57" t="s">
        <v>116</v>
      </c>
    </row>
    <row r="86" spans="1:6" ht="15.75" thickBot="1">
      <c r="A86" s="13"/>
      <c r="B86" s="14"/>
      <c r="C86" s="14" t="s">
        <v>10</v>
      </c>
      <c r="D86" s="14" t="s">
        <v>10</v>
      </c>
      <c r="E86" s="14" t="s">
        <v>10</v>
      </c>
      <c r="F86" s="58"/>
    </row>
    <row r="87" spans="1:6" ht="16.5" thickBot="1" thickTop="1">
      <c r="A87" s="32"/>
      <c r="B87" s="38" t="s">
        <v>103</v>
      </c>
      <c r="C87" s="39">
        <v>27513</v>
      </c>
      <c r="D87" s="39">
        <v>10486</v>
      </c>
      <c r="E87" s="39">
        <f>C87+D87</f>
        <v>37999</v>
      </c>
      <c r="F87" s="59" t="s">
        <v>107</v>
      </c>
    </row>
    <row r="88" spans="1:6" ht="16.5" thickBot="1" thickTop="1">
      <c r="A88" s="23">
        <v>10</v>
      </c>
      <c r="B88" s="37"/>
      <c r="C88" s="37">
        <f>SUM(C87)</f>
        <v>27513</v>
      </c>
      <c r="D88" s="37">
        <f>SUM(D87)</f>
        <v>10486</v>
      </c>
      <c r="E88" s="37">
        <f>C88+D88</f>
        <v>37999</v>
      </c>
      <c r="F88" s="60"/>
    </row>
    <row r="100" ht="15">
      <c r="C100" s="70" t="s">
        <v>123</v>
      </c>
    </row>
    <row r="101" ht="15.75" thickBot="1"/>
    <row r="102" spans="2:4" ht="15">
      <c r="B102" s="89"/>
      <c r="C102" s="10" t="s">
        <v>9</v>
      </c>
      <c r="D102" s="20" t="s">
        <v>8</v>
      </c>
    </row>
    <row r="103" spans="2:4" ht="15">
      <c r="B103" s="90" t="s">
        <v>3</v>
      </c>
      <c r="C103" s="4" t="s">
        <v>4</v>
      </c>
      <c r="D103" s="21" t="s">
        <v>12</v>
      </c>
    </row>
    <row r="104" spans="2:4" ht="15">
      <c r="B104" s="11"/>
      <c r="C104" s="5"/>
      <c r="D104" s="22" t="s">
        <v>13</v>
      </c>
    </row>
    <row r="105" spans="2:4" ht="15.75" thickBot="1">
      <c r="B105" s="13" t="s">
        <v>10</v>
      </c>
      <c r="C105" s="14" t="s">
        <v>10</v>
      </c>
      <c r="D105" s="15" t="s">
        <v>10</v>
      </c>
    </row>
    <row r="106" spans="2:4" ht="16.5" thickBot="1" thickTop="1">
      <c r="B106" s="30">
        <f>C88+C80+C72+C64+C56+C41+C33+C25+C17+C9</f>
        <v>346483</v>
      </c>
      <c r="C106" s="37">
        <f>D88+D80+D72+D64+D56+D41+D33+D25+D17+D9</f>
        <v>66519</v>
      </c>
      <c r="D106" s="24">
        <f>B106+C106</f>
        <v>413002</v>
      </c>
    </row>
  </sheetData>
  <sheetProtection/>
  <printOptions horizontalCentered="1"/>
  <pageMargins left="0.98425196850393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workbookViewId="0" topLeftCell="A1">
      <selection activeCell="D1" sqref="D1"/>
    </sheetView>
  </sheetViews>
  <sheetFormatPr defaultColWidth="9.140625" defaultRowHeight="15"/>
  <cols>
    <col min="2" max="2" width="15.7109375" style="0" customWidth="1"/>
    <col min="3" max="3" width="12.28125" style="0" customWidth="1"/>
    <col min="4" max="4" width="10.57421875" style="0" customWidth="1"/>
    <col min="5" max="5" width="12.8515625" style="0" customWidth="1"/>
    <col min="6" max="6" width="11.57421875" style="0" customWidth="1"/>
    <col min="9" max="9" width="11.8515625" style="0" customWidth="1"/>
  </cols>
  <sheetData>
    <row r="1" spans="1:5" ht="21">
      <c r="A1" s="1"/>
      <c r="B1" s="1"/>
      <c r="C1" s="1"/>
      <c r="D1" s="26" t="s">
        <v>11</v>
      </c>
      <c r="E1" s="1"/>
    </row>
    <row r="2" spans="1:5" ht="21">
      <c r="A2" s="1"/>
      <c r="B2" s="1"/>
      <c r="C2" s="1"/>
      <c r="D2" s="2"/>
      <c r="E2" s="1"/>
    </row>
    <row r="3" spans="1:5" ht="15.75" thickBot="1">
      <c r="A3" s="1"/>
      <c r="B3" s="1"/>
      <c r="C3" s="1"/>
      <c r="D3" s="1"/>
      <c r="E3" s="1"/>
    </row>
    <row r="4" spans="1:6" ht="15">
      <c r="A4" s="7" t="s">
        <v>1</v>
      </c>
      <c r="B4" s="8" t="s">
        <v>5</v>
      </c>
      <c r="C4" s="9"/>
      <c r="D4" s="10" t="s">
        <v>9</v>
      </c>
      <c r="E4" s="53" t="s">
        <v>8</v>
      </c>
      <c r="F4" s="56" t="s">
        <v>114</v>
      </c>
    </row>
    <row r="5" spans="1:6" ht="15">
      <c r="A5" s="11" t="s">
        <v>2</v>
      </c>
      <c r="B5" s="5" t="s">
        <v>6</v>
      </c>
      <c r="C5" s="4" t="s">
        <v>3</v>
      </c>
      <c r="D5" s="4" t="s">
        <v>4</v>
      </c>
      <c r="E5" s="54" t="s">
        <v>12</v>
      </c>
      <c r="F5" s="57" t="s">
        <v>115</v>
      </c>
    </row>
    <row r="6" spans="1:6" ht="15">
      <c r="A6" s="11"/>
      <c r="B6" s="5" t="s">
        <v>7</v>
      </c>
      <c r="C6" s="5"/>
      <c r="D6" s="5"/>
      <c r="E6" s="55" t="s">
        <v>13</v>
      </c>
      <c r="F6" s="57" t="s">
        <v>116</v>
      </c>
    </row>
    <row r="7" spans="1:6" ht="15.75" thickBot="1">
      <c r="A7" s="13"/>
      <c r="B7" s="14"/>
      <c r="C7" s="14" t="s">
        <v>10</v>
      </c>
      <c r="D7" s="14" t="s">
        <v>10</v>
      </c>
      <c r="E7" s="14" t="s">
        <v>10</v>
      </c>
      <c r="F7" s="58"/>
    </row>
    <row r="8" spans="1:6" ht="16.5" thickBot="1" thickTop="1">
      <c r="A8" s="47"/>
      <c r="B8" s="38" t="s">
        <v>104</v>
      </c>
      <c r="C8" s="39">
        <v>20254</v>
      </c>
      <c r="D8" s="39">
        <v>0</v>
      </c>
      <c r="E8" s="38">
        <f>C8+D8</f>
        <v>20254</v>
      </c>
      <c r="F8" s="59" t="s">
        <v>107</v>
      </c>
    </row>
    <row r="9" spans="1:6" ht="16.5" thickBot="1" thickTop="1">
      <c r="A9" s="23">
        <v>1</v>
      </c>
      <c r="B9" s="49"/>
      <c r="C9" s="37">
        <f>SUM(C8)</f>
        <v>20254</v>
      </c>
      <c r="D9" s="37">
        <f>SUM(D8)</f>
        <v>0</v>
      </c>
      <c r="E9" s="37">
        <f>SUM(C9:D9)</f>
        <v>20254</v>
      </c>
      <c r="F9" s="60"/>
    </row>
    <row r="10" spans="1:5" ht="15">
      <c r="A10" s="17"/>
      <c r="B10" s="18"/>
      <c r="C10" s="25"/>
      <c r="D10" s="25"/>
      <c r="E10" s="17"/>
    </row>
    <row r="11" spans="1:5" ht="15.75" thickBot="1">
      <c r="A11" s="17"/>
      <c r="B11" s="18"/>
      <c r="C11" s="25"/>
      <c r="D11" s="25"/>
      <c r="E11" s="17"/>
    </row>
    <row r="12" spans="1:6" ht="15">
      <c r="A12" s="7" t="s">
        <v>1</v>
      </c>
      <c r="B12" s="8" t="s">
        <v>5</v>
      </c>
      <c r="C12" s="9"/>
      <c r="D12" s="10" t="s">
        <v>9</v>
      </c>
      <c r="E12" s="53" t="s">
        <v>8</v>
      </c>
      <c r="F12" s="56" t="s">
        <v>114</v>
      </c>
    </row>
    <row r="13" spans="1:6" ht="15">
      <c r="A13" s="11" t="s">
        <v>2</v>
      </c>
      <c r="B13" s="5" t="s">
        <v>6</v>
      </c>
      <c r="C13" s="4" t="s">
        <v>3</v>
      </c>
      <c r="D13" s="4" t="s">
        <v>4</v>
      </c>
      <c r="E13" s="54" t="s">
        <v>12</v>
      </c>
      <c r="F13" s="57" t="s">
        <v>115</v>
      </c>
    </row>
    <row r="14" spans="1:6" ht="15">
      <c r="A14" s="11"/>
      <c r="B14" s="5" t="s">
        <v>7</v>
      </c>
      <c r="C14" s="5"/>
      <c r="D14" s="5"/>
      <c r="E14" s="55" t="s">
        <v>13</v>
      </c>
      <c r="F14" s="57" t="s">
        <v>116</v>
      </c>
    </row>
    <row r="15" spans="1:6" ht="15.75" thickBot="1">
      <c r="A15" s="13"/>
      <c r="B15" s="14"/>
      <c r="C15" s="14" t="s">
        <v>10</v>
      </c>
      <c r="D15" s="14" t="s">
        <v>10</v>
      </c>
      <c r="E15" s="14" t="s">
        <v>10</v>
      </c>
      <c r="F15" s="15"/>
    </row>
    <row r="16" spans="1:6" ht="15.75" thickTop="1">
      <c r="A16" s="16"/>
      <c r="B16" s="5" t="s">
        <v>104</v>
      </c>
      <c r="C16" s="28">
        <v>21225</v>
      </c>
      <c r="D16" s="28">
        <v>4273</v>
      </c>
      <c r="E16" s="5">
        <f>C16+D16</f>
        <v>25498</v>
      </c>
      <c r="F16" s="61" t="s">
        <v>107</v>
      </c>
    </row>
    <row r="17" spans="1:6" ht="15.75" thickBot="1">
      <c r="A17" s="47"/>
      <c r="B17" s="41" t="s">
        <v>105</v>
      </c>
      <c r="C17" s="42">
        <v>2388</v>
      </c>
      <c r="D17" s="42">
        <v>4894</v>
      </c>
      <c r="E17" s="41">
        <f>C17+D17</f>
        <v>7282</v>
      </c>
      <c r="F17" s="50" t="s">
        <v>107</v>
      </c>
    </row>
    <row r="18" spans="1:6" ht="16.5" thickBot="1" thickTop="1">
      <c r="A18" s="23">
        <v>2</v>
      </c>
      <c r="B18" s="49"/>
      <c r="C18" s="37">
        <f>SUM(C16:C17)</f>
        <v>23613</v>
      </c>
      <c r="D18" s="37">
        <f>SUM(D16:D17)</f>
        <v>9167</v>
      </c>
      <c r="E18" s="37">
        <f>SUM(C18:D18)</f>
        <v>32780</v>
      </c>
      <c r="F18" s="72"/>
    </row>
    <row r="19" spans="1:5" s="27" customFormat="1" ht="15">
      <c r="A19" s="17"/>
      <c r="B19" s="18"/>
      <c r="C19" s="17"/>
      <c r="D19" s="17"/>
      <c r="E19" s="19"/>
    </row>
    <row r="20" spans="1:5" s="27" customFormat="1" ht="15.75" thickBot="1">
      <c r="A20" s="17"/>
      <c r="B20" s="18"/>
      <c r="C20" s="17"/>
      <c r="D20" s="17"/>
      <c r="E20" s="19"/>
    </row>
    <row r="21" spans="1:6" s="27" customFormat="1" ht="15">
      <c r="A21" s="7" t="s">
        <v>1</v>
      </c>
      <c r="B21" s="8" t="s">
        <v>5</v>
      </c>
      <c r="C21" s="9"/>
      <c r="D21" s="10" t="s">
        <v>9</v>
      </c>
      <c r="E21" s="53" t="s">
        <v>8</v>
      </c>
      <c r="F21" s="56" t="s">
        <v>114</v>
      </c>
    </row>
    <row r="22" spans="1:6" s="27" customFormat="1" ht="15">
      <c r="A22" s="11" t="s">
        <v>2</v>
      </c>
      <c r="B22" s="5" t="s">
        <v>6</v>
      </c>
      <c r="C22" s="4" t="s">
        <v>3</v>
      </c>
      <c r="D22" s="4" t="s">
        <v>4</v>
      </c>
      <c r="E22" s="54" t="s">
        <v>12</v>
      </c>
      <c r="F22" s="57" t="s">
        <v>115</v>
      </c>
    </row>
    <row r="23" spans="1:6" s="27" customFormat="1" ht="15">
      <c r="A23" s="11"/>
      <c r="B23" s="5" t="s">
        <v>7</v>
      </c>
      <c r="C23" s="5"/>
      <c r="D23" s="5"/>
      <c r="E23" s="55" t="s">
        <v>13</v>
      </c>
      <c r="F23" s="57" t="s">
        <v>116</v>
      </c>
    </row>
    <row r="24" spans="1:6" s="27" customFormat="1" ht="15.75" thickBot="1">
      <c r="A24" s="13"/>
      <c r="B24" s="14"/>
      <c r="C24" s="14" t="s">
        <v>10</v>
      </c>
      <c r="D24" s="14" t="s">
        <v>10</v>
      </c>
      <c r="E24" s="14" t="s">
        <v>10</v>
      </c>
      <c r="F24" s="58"/>
    </row>
    <row r="25" spans="1:6" ht="16.5" thickBot="1" thickTop="1">
      <c r="A25" s="16"/>
      <c r="B25" s="38">
        <v>204</v>
      </c>
      <c r="C25" s="39">
        <v>4340</v>
      </c>
      <c r="D25" s="39">
        <v>0</v>
      </c>
      <c r="E25" s="38">
        <f>C25+D25</f>
        <v>4340</v>
      </c>
      <c r="F25" s="59" t="s">
        <v>107</v>
      </c>
    </row>
    <row r="26" spans="1:6" ht="16.5" thickBot="1" thickTop="1">
      <c r="A26" s="23">
        <v>3</v>
      </c>
      <c r="B26" s="49"/>
      <c r="C26" s="37">
        <f>SUM(C25)</f>
        <v>4340</v>
      </c>
      <c r="D26" s="37">
        <f>SUM(D25)</f>
        <v>0</v>
      </c>
      <c r="E26" s="37">
        <f>SUM(C26:D26)</f>
        <v>4340</v>
      </c>
      <c r="F26" s="60"/>
    </row>
    <row r="27" spans="1:5" ht="15">
      <c r="A27" s="17"/>
      <c r="B27" s="19"/>
      <c r="C27" s="25"/>
      <c r="D27" s="17"/>
      <c r="E27" s="19"/>
    </row>
    <row r="28" spans="1:5" ht="15.75" thickBot="1">
      <c r="A28" s="25"/>
      <c r="B28" s="25"/>
      <c r="C28" s="25"/>
      <c r="D28" s="25"/>
      <c r="E28" s="25"/>
    </row>
    <row r="29" spans="1:6" ht="15">
      <c r="A29" s="7" t="s">
        <v>1</v>
      </c>
      <c r="B29" s="8" t="s">
        <v>5</v>
      </c>
      <c r="C29" s="9"/>
      <c r="D29" s="10" t="s">
        <v>9</v>
      </c>
      <c r="E29" s="53" t="s">
        <v>8</v>
      </c>
      <c r="F29" s="56" t="s">
        <v>114</v>
      </c>
    </row>
    <row r="30" spans="1:6" ht="15">
      <c r="A30" s="11" t="s">
        <v>2</v>
      </c>
      <c r="B30" s="5" t="s">
        <v>6</v>
      </c>
      <c r="C30" s="4" t="s">
        <v>3</v>
      </c>
      <c r="D30" s="4" t="s">
        <v>4</v>
      </c>
      <c r="E30" s="54" t="s">
        <v>12</v>
      </c>
      <c r="F30" s="57" t="s">
        <v>115</v>
      </c>
    </row>
    <row r="31" spans="1:6" ht="15">
      <c r="A31" s="11"/>
      <c r="B31" s="5" t="s">
        <v>7</v>
      </c>
      <c r="C31" s="5"/>
      <c r="D31" s="5"/>
      <c r="E31" s="55" t="s">
        <v>13</v>
      </c>
      <c r="F31" s="57" t="s">
        <v>116</v>
      </c>
    </row>
    <row r="32" spans="1:6" ht="15.75" thickBot="1">
      <c r="A32" s="13"/>
      <c r="B32" s="14"/>
      <c r="C32" s="14" t="s">
        <v>10</v>
      </c>
      <c r="D32" s="14" t="s">
        <v>10</v>
      </c>
      <c r="E32" s="14" t="s">
        <v>10</v>
      </c>
      <c r="F32" s="58"/>
    </row>
    <row r="33" spans="1:6" ht="16.5" thickBot="1" thickTop="1">
      <c r="A33" s="16"/>
      <c r="B33" s="38">
        <v>495</v>
      </c>
      <c r="C33" s="39">
        <v>0</v>
      </c>
      <c r="D33" s="39">
        <v>4523</v>
      </c>
      <c r="E33" s="38">
        <f>C33+D33</f>
        <v>4523</v>
      </c>
      <c r="F33" s="59" t="s">
        <v>107</v>
      </c>
    </row>
    <row r="34" spans="1:6" ht="16.5" thickBot="1" thickTop="1">
      <c r="A34" s="23">
        <v>4</v>
      </c>
      <c r="B34" s="49"/>
      <c r="C34" s="37">
        <f>SUM(C33)</f>
        <v>0</v>
      </c>
      <c r="D34" s="37">
        <f>SUM(D33)</f>
        <v>4523</v>
      </c>
      <c r="E34" s="37">
        <f>SUM(C34:D34)</f>
        <v>4523</v>
      </c>
      <c r="F34" s="60"/>
    </row>
    <row r="35" spans="1:5" ht="15">
      <c r="A35" s="25"/>
      <c r="B35" s="25"/>
      <c r="C35" s="25"/>
      <c r="D35" s="25"/>
      <c r="E35" s="25"/>
    </row>
    <row r="36" ht="15.75" thickBot="1"/>
    <row r="37" spans="1:6" ht="15">
      <c r="A37" s="7" t="s">
        <v>1</v>
      </c>
      <c r="B37" s="8" t="s">
        <v>5</v>
      </c>
      <c r="C37" s="9"/>
      <c r="D37" s="10" t="s">
        <v>9</v>
      </c>
      <c r="E37" s="53" t="s">
        <v>8</v>
      </c>
      <c r="F37" s="56" t="s">
        <v>114</v>
      </c>
    </row>
    <row r="38" spans="1:6" ht="15">
      <c r="A38" s="11" t="s">
        <v>2</v>
      </c>
      <c r="B38" s="5" t="s">
        <v>6</v>
      </c>
      <c r="C38" s="4" t="s">
        <v>3</v>
      </c>
      <c r="D38" s="4" t="s">
        <v>4</v>
      </c>
      <c r="E38" s="54" t="s">
        <v>12</v>
      </c>
      <c r="F38" s="57" t="s">
        <v>115</v>
      </c>
    </row>
    <row r="39" spans="1:6" ht="15">
      <c r="A39" s="11"/>
      <c r="B39" s="5" t="s">
        <v>7</v>
      </c>
      <c r="C39" s="5"/>
      <c r="D39" s="5"/>
      <c r="E39" s="55" t="s">
        <v>13</v>
      </c>
      <c r="F39" s="57" t="s">
        <v>116</v>
      </c>
    </row>
    <row r="40" spans="1:6" ht="15.75" thickBot="1">
      <c r="A40" s="13"/>
      <c r="B40" s="14"/>
      <c r="C40" s="14" t="s">
        <v>10</v>
      </c>
      <c r="D40" s="14" t="s">
        <v>10</v>
      </c>
      <c r="E40" s="14" t="s">
        <v>10</v>
      </c>
      <c r="F40" s="58"/>
    </row>
    <row r="41" spans="1:6" ht="16.5" thickBot="1" thickTop="1">
      <c r="A41" s="16"/>
      <c r="B41" s="38">
        <v>503</v>
      </c>
      <c r="C41" s="39">
        <v>0</v>
      </c>
      <c r="D41" s="39">
        <v>8881</v>
      </c>
      <c r="E41" s="38">
        <f>C41+D41</f>
        <v>8881</v>
      </c>
      <c r="F41" s="59" t="s">
        <v>107</v>
      </c>
    </row>
    <row r="42" spans="1:6" ht="16.5" thickBot="1" thickTop="1">
      <c r="A42" s="23">
        <v>5</v>
      </c>
      <c r="B42" s="49"/>
      <c r="C42" s="37">
        <f>SUM(C41)</f>
        <v>0</v>
      </c>
      <c r="D42" s="37">
        <f>SUM(D41)</f>
        <v>8881</v>
      </c>
      <c r="E42" s="37">
        <f>SUM(C42:D42)</f>
        <v>8881</v>
      </c>
      <c r="F42" s="60"/>
    </row>
    <row r="43" spans="1:6" ht="15">
      <c r="A43" s="17"/>
      <c r="B43" s="18"/>
      <c r="C43" s="17"/>
      <c r="D43" s="17"/>
      <c r="E43" s="17"/>
      <c r="F43" s="19"/>
    </row>
    <row r="44" spans="1:6" ht="15">
      <c r="A44" s="17"/>
      <c r="B44" s="18"/>
      <c r="C44" s="17"/>
      <c r="D44" s="17"/>
      <c r="E44" s="17"/>
      <c r="F44" s="19"/>
    </row>
    <row r="45" spans="1:6" ht="15">
      <c r="A45" s="17"/>
      <c r="B45" s="18"/>
      <c r="C45" s="17"/>
      <c r="D45" s="17"/>
      <c r="E45" s="17"/>
      <c r="F45" s="19"/>
    </row>
    <row r="46" spans="1:6" ht="15">
      <c r="A46" s="17"/>
      <c r="B46" s="18"/>
      <c r="C46" s="17"/>
      <c r="D46" s="17"/>
      <c r="E46" s="17"/>
      <c r="F46" s="19"/>
    </row>
    <row r="47" spans="1:6" ht="15">
      <c r="A47" s="17"/>
      <c r="B47" s="18"/>
      <c r="C47" s="17"/>
      <c r="D47" s="17"/>
      <c r="E47" s="17"/>
      <c r="F47" s="19"/>
    </row>
    <row r="48" spans="1:6" ht="15">
      <c r="A48" s="17"/>
      <c r="B48" s="18"/>
      <c r="C48" s="17"/>
      <c r="D48" s="17"/>
      <c r="E48" s="17"/>
      <c r="F48" s="19"/>
    </row>
    <row r="50" ht="15.75" thickBot="1"/>
    <row r="51" spans="1:6" ht="15">
      <c r="A51" s="7" t="s">
        <v>1</v>
      </c>
      <c r="B51" s="8" t="s">
        <v>5</v>
      </c>
      <c r="C51" s="9"/>
      <c r="D51" s="10" t="s">
        <v>9</v>
      </c>
      <c r="E51" s="53" t="s">
        <v>8</v>
      </c>
      <c r="F51" s="56" t="s">
        <v>114</v>
      </c>
    </row>
    <row r="52" spans="1:6" ht="15">
      <c r="A52" s="11" t="s">
        <v>2</v>
      </c>
      <c r="B52" s="5" t="s">
        <v>6</v>
      </c>
      <c r="C52" s="4" t="s">
        <v>3</v>
      </c>
      <c r="D52" s="4" t="s">
        <v>4</v>
      </c>
      <c r="E52" s="54" t="s">
        <v>12</v>
      </c>
      <c r="F52" s="57" t="s">
        <v>115</v>
      </c>
    </row>
    <row r="53" spans="1:6" ht="15">
      <c r="A53" s="11"/>
      <c r="B53" s="5" t="s">
        <v>7</v>
      </c>
      <c r="C53" s="5"/>
      <c r="D53" s="5"/>
      <c r="E53" s="55" t="s">
        <v>13</v>
      </c>
      <c r="F53" s="57" t="s">
        <v>116</v>
      </c>
    </row>
    <row r="54" spans="1:6" ht="15.75" thickBot="1">
      <c r="A54" s="13"/>
      <c r="B54" s="14"/>
      <c r="C54" s="14" t="s">
        <v>10</v>
      </c>
      <c r="D54" s="14" t="s">
        <v>10</v>
      </c>
      <c r="E54" s="14" t="s">
        <v>10</v>
      </c>
      <c r="F54" s="58"/>
    </row>
    <row r="55" spans="1:6" ht="16.5" thickBot="1" thickTop="1">
      <c r="A55" s="16"/>
      <c r="B55" s="38" t="s">
        <v>14</v>
      </c>
      <c r="C55" s="39">
        <v>2814</v>
      </c>
      <c r="D55" s="39">
        <v>0</v>
      </c>
      <c r="E55" s="38">
        <f>C55+D55</f>
        <v>2814</v>
      </c>
      <c r="F55" s="59" t="s">
        <v>107</v>
      </c>
    </row>
    <row r="56" spans="1:6" ht="16.5" thickBot="1" thickTop="1">
      <c r="A56" s="23">
        <v>6</v>
      </c>
      <c r="B56" s="49"/>
      <c r="C56" s="37">
        <f>SUM(C55)</f>
        <v>2814</v>
      </c>
      <c r="D56" s="37">
        <f>SUM(D55)</f>
        <v>0</v>
      </c>
      <c r="E56" s="37">
        <f>SUM(C56:D56)</f>
        <v>2814</v>
      </c>
      <c r="F56" s="60"/>
    </row>
    <row r="58" ht="15.75" thickBot="1"/>
    <row r="59" spans="1:6" ht="15">
      <c r="A59" s="7" t="s">
        <v>1</v>
      </c>
      <c r="B59" s="8" t="s">
        <v>5</v>
      </c>
      <c r="C59" s="9"/>
      <c r="D59" s="10" t="s">
        <v>9</v>
      </c>
      <c r="E59" s="53" t="s">
        <v>8</v>
      </c>
      <c r="F59" s="56" t="s">
        <v>114</v>
      </c>
    </row>
    <row r="60" spans="1:6" ht="15">
      <c r="A60" s="11" t="s">
        <v>2</v>
      </c>
      <c r="B60" s="5" t="s">
        <v>6</v>
      </c>
      <c r="C60" s="4" t="s">
        <v>3</v>
      </c>
      <c r="D60" s="4" t="s">
        <v>4</v>
      </c>
      <c r="E60" s="54" t="s">
        <v>12</v>
      </c>
      <c r="F60" s="57" t="s">
        <v>115</v>
      </c>
    </row>
    <row r="61" spans="1:6" ht="15">
      <c r="A61" s="11"/>
      <c r="B61" s="5" t="s">
        <v>7</v>
      </c>
      <c r="C61" s="5"/>
      <c r="D61" s="5"/>
      <c r="E61" s="55" t="s">
        <v>13</v>
      </c>
      <c r="F61" s="57" t="s">
        <v>116</v>
      </c>
    </row>
    <row r="62" spans="1:6" ht="15.75" thickBot="1">
      <c r="A62" s="13"/>
      <c r="B62" s="14"/>
      <c r="C62" s="14" t="s">
        <v>10</v>
      </c>
      <c r="D62" s="14" t="s">
        <v>10</v>
      </c>
      <c r="E62" s="14" t="s">
        <v>10</v>
      </c>
      <c r="F62" s="58"/>
    </row>
    <row r="63" spans="1:6" ht="16.5" thickBot="1" thickTop="1">
      <c r="A63" s="16"/>
      <c r="B63" s="38">
        <v>1251</v>
      </c>
      <c r="C63" s="39">
        <v>0</v>
      </c>
      <c r="D63" s="39">
        <v>5134</v>
      </c>
      <c r="E63" s="38">
        <f>C63+D63</f>
        <v>5134</v>
      </c>
      <c r="F63" s="59" t="s">
        <v>107</v>
      </c>
    </row>
    <row r="64" spans="1:6" ht="16.5" thickBot="1" thickTop="1">
      <c r="A64" s="23">
        <v>7</v>
      </c>
      <c r="B64" s="49"/>
      <c r="C64" s="37">
        <f>SUM(C63)</f>
        <v>0</v>
      </c>
      <c r="D64" s="37">
        <f>SUM(D63)</f>
        <v>5134</v>
      </c>
      <c r="E64" s="37">
        <f>SUM(C64:D64)</f>
        <v>5134</v>
      </c>
      <c r="F64" s="60"/>
    </row>
    <row r="66" ht="15.75" thickBot="1"/>
    <row r="67" spans="1:6" ht="15">
      <c r="A67" s="7" t="s">
        <v>1</v>
      </c>
      <c r="B67" s="8" t="s">
        <v>5</v>
      </c>
      <c r="C67" s="9"/>
      <c r="D67" s="10" t="s">
        <v>9</v>
      </c>
      <c r="E67" s="53" t="s">
        <v>8</v>
      </c>
      <c r="F67" s="56" t="s">
        <v>114</v>
      </c>
    </row>
    <row r="68" spans="1:6" ht="15">
      <c r="A68" s="11" t="s">
        <v>2</v>
      </c>
      <c r="B68" s="5" t="s">
        <v>6</v>
      </c>
      <c r="C68" s="4" t="s">
        <v>3</v>
      </c>
      <c r="D68" s="4" t="s">
        <v>4</v>
      </c>
      <c r="E68" s="54" t="s">
        <v>12</v>
      </c>
      <c r="F68" s="57" t="s">
        <v>115</v>
      </c>
    </row>
    <row r="69" spans="1:6" ht="15">
      <c r="A69" s="11"/>
      <c r="B69" s="5" t="s">
        <v>7</v>
      </c>
      <c r="C69" s="5"/>
      <c r="D69" s="5"/>
      <c r="E69" s="55" t="s">
        <v>13</v>
      </c>
      <c r="F69" s="57" t="s">
        <v>116</v>
      </c>
    </row>
    <row r="70" spans="1:6" ht="15.75" thickBot="1">
      <c r="A70" s="13"/>
      <c r="B70" s="14"/>
      <c r="C70" s="14" t="s">
        <v>10</v>
      </c>
      <c r="D70" s="14" t="s">
        <v>10</v>
      </c>
      <c r="E70" s="14" t="s">
        <v>10</v>
      </c>
      <c r="F70" s="58"/>
    </row>
    <row r="71" spans="1:6" ht="16.5" thickBot="1" thickTop="1">
      <c r="A71" s="16"/>
      <c r="B71" s="38">
        <v>856</v>
      </c>
      <c r="C71" s="39">
        <v>7136</v>
      </c>
      <c r="D71" s="39">
        <v>0</v>
      </c>
      <c r="E71" s="38">
        <f>C71+D71</f>
        <v>7136</v>
      </c>
      <c r="F71" s="59" t="s">
        <v>107</v>
      </c>
    </row>
    <row r="72" spans="1:6" ht="16.5" thickBot="1" thickTop="1">
      <c r="A72" s="23">
        <v>8</v>
      </c>
      <c r="B72" s="49"/>
      <c r="C72" s="37">
        <f>SUM(C71)</f>
        <v>7136</v>
      </c>
      <c r="D72" s="37">
        <f>SUM(D71)</f>
        <v>0</v>
      </c>
      <c r="E72" s="37">
        <f>SUM(C72:D72)</f>
        <v>7136</v>
      </c>
      <c r="F72" s="60"/>
    </row>
    <row r="74" ht="15.75" thickBot="1"/>
    <row r="75" spans="1:6" ht="15">
      <c r="A75" s="7" t="s">
        <v>1</v>
      </c>
      <c r="B75" s="8" t="s">
        <v>5</v>
      </c>
      <c r="C75" s="9"/>
      <c r="D75" s="10" t="s">
        <v>9</v>
      </c>
      <c r="E75" s="53" t="s">
        <v>8</v>
      </c>
      <c r="F75" s="56" t="s">
        <v>114</v>
      </c>
    </row>
    <row r="76" spans="1:6" ht="15">
      <c r="A76" s="11" t="s">
        <v>2</v>
      </c>
      <c r="B76" s="5" t="s">
        <v>6</v>
      </c>
      <c r="C76" s="4" t="s">
        <v>3</v>
      </c>
      <c r="D76" s="4" t="s">
        <v>4</v>
      </c>
      <c r="E76" s="54" t="s">
        <v>12</v>
      </c>
      <c r="F76" s="57" t="s">
        <v>115</v>
      </c>
    </row>
    <row r="77" spans="1:6" ht="15">
      <c r="A77" s="11"/>
      <c r="B77" s="5" t="s">
        <v>7</v>
      </c>
      <c r="C77" s="5"/>
      <c r="D77" s="5"/>
      <c r="E77" s="55" t="s">
        <v>13</v>
      </c>
      <c r="F77" s="57" t="s">
        <v>116</v>
      </c>
    </row>
    <row r="78" spans="1:6" ht="15.75" thickBot="1">
      <c r="A78" s="13"/>
      <c r="B78" s="14"/>
      <c r="C78" s="14" t="s">
        <v>10</v>
      </c>
      <c r="D78" s="14" t="s">
        <v>10</v>
      </c>
      <c r="E78" s="14" t="s">
        <v>10</v>
      </c>
      <c r="F78" s="58"/>
    </row>
    <row r="79" spans="1:6" ht="16.5" thickBot="1" thickTop="1">
      <c r="A79" s="16"/>
      <c r="B79" s="38" t="s">
        <v>15</v>
      </c>
      <c r="C79" s="39">
        <v>2910</v>
      </c>
      <c r="D79" s="39">
        <v>0</v>
      </c>
      <c r="E79" s="38">
        <f>C79+D79</f>
        <v>2910</v>
      </c>
      <c r="F79" s="59" t="s">
        <v>107</v>
      </c>
    </row>
    <row r="80" spans="1:6" ht="16.5" thickBot="1" thickTop="1">
      <c r="A80" s="23">
        <v>9</v>
      </c>
      <c r="B80" s="49"/>
      <c r="C80" s="37">
        <f>SUM(C79)</f>
        <v>2910</v>
      </c>
      <c r="D80" s="37">
        <f>SUM(D79)</f>
        <v>0</v>
      </c>
      <c r="E80" s="37">
        <f>SUM(C80:D80)</f>
        <v>2910</v>
      </c>
      <c r="F80" s="60"/>
    </row>
    <row r="99" ht="15">
      <c r="C99" s="70" t="s">
        <v>123</v>
      </c>
    </row>
    <row r="100" ht="15.75" thickBot="1"/>
    <row r="101" spans="2:4" ht="15">
      <c r="B101" s="89"/>
      <c r="C101" s="10" t="s">
        <v>9</v>
      </c>
      <c r="D101" s="20" t="s">
        <v>8</v>
      </c>
    </row>
    <row r="102" spans="2:4" ht="15">
      <c r="B102" s="90" t="s">
        <v>3</v>
      </c>
      <c r="C102" s="4" t="s">
        <v>4</v>
      </c>
      <c r="D102" s="21" t="s">
        <v>12</v>
      </c>
    </row>
    <row r="103" spans="2:4" ht="15">
      <c r="B103" s="11"/>
      <c r="C103" s="5"/>
      <c r="D103" s="22" t="s">
        <v>13</v>
      </c>
    </row>
    <row r="104" spans="2:4" ht="15.75" thickBot="1">
      <c r="B104" s="13" t="s">
        <v>10</v>
      </c>
      <c r="C104" s="14" t="s">
        <v>10</v>
      </c>
      <c r="D104" s="15" t="s">
        <v>10</v>
      </c>
    </row>
    <row r="105" spans="2:4" ht="16.5" thickBot="1" thickTop="1">
      <c r="B105" s="30">
        <f>C80+C72+C64+C56+C42+C34+C26+C18+C9</f>
        <v>61067</v>
      </c>
      <c r="C105" s="37">
        <f>D80+D72+D64+D56+D42+D34+D26+D18+D9</f>
        <v>27705</v>
      </c>
      <c r="D105" s="24">
        <f>B105+C105</f>
        <v>88772</v>
      </c>
    </row>
  </sheetData>
  <sheetProtection/>
  <printOptions horizontalCentered="1"/>
  <pageMargins left="0.787401574803149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75">
      <selection activeCell="B101" sqref="B101:D107"/>
    </sheetView>
  </sheetViews>
  <sheetFormatPr defaultColWidth="9.140625" defaultRowHeight="15"/>
  <cols>
    <col min="2" max="2" width="14.8515625" style="0" customWidth="1"/>
    <col min="3" max="3" width="11.421875" style="0" customWidth="1"/>
    <col min="4" max="4" width="11.7109375" style="0" customWidth="1"/>
    <col min="5" max="5" width="11.28125" style="0" customWidth="1"/>
    <col min="6" max="6" width="12.28125" style="0" customWidth="1"/>
  </cols>
  <sheetData>
    <row r="1" spans="1:5" ht="21">
      <c r="A1" s="1"/>
      <c r="B1" s="1"/>
      <c r="C1" s="1"/>
      <c r="D1" s="26" t="s">
        <v>16</v>
      </c>
      <c r="E1" s="1"/>
    </row>
    <row r="2" spans="1:5" ht="21">
      <c r="A2" s="1"/>
      <c r="B2" s="1"/>
      <c r="C2" s="1"/>
      <c r="D2" s="2"/>
      <c r="E2" s="1"/>
    </row>
    <row r="3" spans="1:5" ht="15.75" thickBot="1">
      <c r="A3" s="1"/>
      <c r="B3" s="1"/>
      <c r="C3" s="1"/>
      <c r="D3" s="1"/>
      <c r="E3" s="1"/>
    </row>
    <row r="4" spans="1:6" ht="15">
      <c r="A4" s="7" t="s">
        <v>1</v>
      </c>
      <c r="B4" s="8" t="s">
        <v>5</v>
      </c>
      <c r="C4" s="9"/>
      <c r="D4" s="10" t="s">
        <v>9</v>
      </c>
      <c r="E4" s="53" t="s">
        <v>8</v>
      </c>
      <c r="F4" s="56" t="s">
        <v>114</v>
      </c>
    </row>
    <row r="5" spans="1:6" ht="15">
      <c r="A5" s="11" t="s">
        <v>2</v>
      </c>
      <c r="B5" s="5" t="s">
        <v>6</v>
      </c>
      <c r="C5" s="4" t="s">
        <v>3</v>
      </c>
      <c r="D5" s="4" t="s">
        <v>4</v>
      </c>
      <c r="E5" s="54" t="s">
        <v>12</v>
      </c>
      <c r="F5" s="57" t="s">
        <v>115</v>
      </c>
    </row>
    <row r="6" spans="1:6" ht="15">
      <c r="A6" s="11"/>
      <c r="B6" s="5" t="s">
        <v>7</v>
      </c>
      <c r="C6" s="5"/>
      <c r="D6" s="5"/>
      <c r="E6" s="55" t="s">
        <v>13</v>
      </c>
      <c r="F6" s="57" t="s">
        <v>116</v>
      </c>
    </row>
    <row r="7" spans="1:6" ht="15.75" thickBot="1">
      <c r="A7" s="13"/>
      <c r="B7" s="14"/>
      <c r="C7" s="14" t="s">
        <v>10</v>
      </c>
      <c r="D7" s="14" t="s">
        <v>10</v>
      </c>
      <c r="E7" s="14" t="s">
        <v>10</v>
      </c>
      <c r="F7" s="58"/>
    </row>
    <row r="8" spans="1:6" ht="16.5" thickBot="1" thickTop="1">
      <c r="A8" s="32"/>
      <c r="B8" s="38" t="s">
        <v>99</v>
      </c>
      <c r="C8" s="39">
        <v>17432</v>
      </c>
      <c r="D8" s="39">
        <v>2605</v>
      </c>
      <c r="E8" s="39">
        <f>C8+D8</f>
        <v>20037</v>
      </c>
      <c r="F8" s="59" t="s">
        <v>107</v>
      </c>
    </row>
    <row r="9" spans="1:6" ht="16.5" thickBot="1" thickTop="1">
      <c r="A9" s="23">
        <v>1</v>
      </c>
      <c r="B9" s="74"/>
      <c r="C9" s="37">
        <f>SUM(C8)</f>
        <v>17432</v>
      </c>
      <c r="D9" s="37">
        <f>SUM(D8)</f>
        <v>2605</v>
      </c>
      <c r="E9" s="37">
        <f>C9+D9</f>
        <v>20037</v>
      </c>
      <c r="F9" s="60"/>
    </row>
    <row r="10" spans="1:6" ht="15">
      <c r="A10" s="27"/>
      <c r="B10" s="27"/>
      <c r="C10" s="27"/>
      <c r="D10" s="27"/>
      <c r="E10" s="27"/>
      <c r="F10" s="19"/>
    </row>
    <row r="11" ht="15.75" thickBot="1"/>
    <row r="12" spans="1:6" ht="15">
      <c r="A12" s="7" t="s">
        <v>1</v>
      </c>
      <c r="B12" s="8" t="s">
        <v>5</v>
      </c>
      <c r="C12" s="9"/>
      <c r="D12" s="10" t="s">
        <v>9</v>
      </c>
      <c r="E12" s="53" t="s">
        <v>8</v>
      </c>
      <c r="F12" s="56" t="s">
        <v>114</v>
      </c>
    </row>
    <row r="13" spans="1:6" ht="15">
      <c r="A13" s="11" t="s">
        <v>2</v>
      </c>
      <c r="B13" s="5" t="s">
        <v>6</v>
      </c>
      <c r="C13" s="4" t="s">
        <v>3</v>
      </c>
      <c r="D13" s="4" t="s">
        <v>4</v>
      </c>
      <c r="E13" s="54" t="s">
        <v>12</v>
      </c>
      <c r="F13" s="57" t="s">
        <v>115</v>
      </c>
    </row>
    <row r="14" spans="1:6" ht="15">
      <c r="A14" s="11"/>
      <c r="B14" s="5" t="s">
        <v>7</v>
      </c>
      <c r="C14" s="5"/>
      <c r="D14" s="5"/>
      <c r="E14" s="55" t="s">
        <v>13</v>
      </c>
      <c r="F14" s="57" t="s">
        <v>116</v>
      </c>
    </row>
    <row r="15" spans="1:6" ht="15.75" thickBot="1">
      <c r="A15" s="13"/>
      <c r="B15" s="14"/>
      <c r="C15" s="14" t="s">
        <v>10</v>
      </c>
      <c r="D15" s="14" t="s">
        <v>10</v>
      </c>
      <c r="E15" s="14" t="s">
        <v>10</v>
      </c>
      <c r="F15" s="58"/>
    </row>
    <row r="16" spans="1:6" ht="16.5" thickBot="1" thickTop="1">
      <c r="A16" s="32"/>
      <c r="B16" s="38" t="s">
        <v>99</v>
      </c>
      <c r="C16" s="39">
        <v>10979</v>
      </c>
      <c r="D16" s="39">
        <v>459</v>
      </c>
      <c r="E16" s="39">
        <f>C16+D16</f>
        <v>11438</v>
      </c>
      <c r="F16" s="59" t="s">
        <v>107</v>
      </c>
    </row>
    <row r="17" spans="1:6" ht="16.5" thickBot="1" thickTop="1">
      <c r="A17" s="23">
        <v>2</v>
      </c>
      <c r="B17" s="74"/>
      <c r="C17" s="37">
        <f>SUM(C16)</f>
        <v>10979</v>
      </c>
      <c r="D17" s="37">
        <f>SUM(D16)</f>
        <v>459</v>
      </c>
      <c r="E17" s="37">
        <f>SUM(E16)</f>
        <v>11438</v>
      </c>
      <c r="F17" s="60"/>
    </row>
    <row r="18" spans="1:6" ht="15">
      <c r="A18" s="17"/>
      <c r="B18" s="27"/>
      <c r="C18" s="17"/>
      <c r="D18" s="17"/>
      <c r="E18" s="17"/>
      <c r="F18" s="19"/>
    </row>
    <row r="19" ht="15.75" thickBot="1"/>
    <row r="20" spans="1:6" ht="15">
      <c r="A20" s="7" t="s">
        <v>1</v>
      </c>
      <c r="B20" s="8" t="s">
        <v>5</v>
      </c>
      <c r="C20" s="9"/>
      <c r="D20" s="10" t="s">
        <v>9</v>
      </c>
      <c r="E20" s="53" t="s">
        <v>8</v>
      </c>
      <c r="F20" s="56" t="s">
        <v>114</v>
      </c>
    </row>
    <row r="21" spans="1:6" ht="15">
      <c r="A21" s="11" t="s">
        <v>2</v>
      </c>
      <c r="B21" s="5" t="s">
        <v>6</v>
      </c>
      <c r="C21" s="4" t="s">
        <v>3</v>
      </c>
      <c r="D21" s="4" t="s">
        <v>4</v>
      </c>
      <c r="E21" s="54" t="s">
        <v>12</v>
      </c>
      <c r="F21" s="57" t="s">
        <v>115</v>
      </c>
    </row>
    <row r="22" spans="1:6" ht="15">
      <c r="A22" s="11"/>
      <c r="B22" s="5" t="s">
        <v>7</v>
      </c>
      <c r="C22" s="5"/>
      <c r="D22" s="5"/>
      <c r="E22" s="55" t="s">
        <v>13</v>
      </c>
      <c r="F22" s="57" t="s">
        <v>116</v>
      </c>
    </row>
    <row r="23" spans="1:6" ht="15.75" thickBot="1">
      <c r="A23" s="13"/>
      <c r="B23" s="14"/>
      <c r="C23" s="14" t="s">
        <v>10</v>
      </c>
      <c r="D23" s="14" t="s">
        <v>10</v>
      </c>
      <c r="E23" s="14" t="s">
        <v>10</v>
      </c>
      <c r="F23" s="58"/>
    </row>
    <row r="24" spans="1:6" ht="16.5" thickBot="1" thickTop="1">
      <c r="A24" s="32"/>
      <c r="B24" s="38" t="s">
        <v>100</v>
      </c>
      <c r="C24" s="39">
        <v>13980</v>
      </c>
      <c r="D24" s="39">
        <v>1050</v>
      </c>
      <c r="E24" s="39">
        <f>C24+D24</f>
        <v>15030</v>
      </c>
      <c r="F24" s="59" t="s">
        <v>107</v>
      </c>
    </row>
    <row r="25" spans="1:6" ht="16.5" thickBot="1" thickTop="1">
      <c r="A25" s="23">
        <v>3</v>
      </c>
      <c r="B25" s="37"/>
      <c r="C25" s="37">
        <f>SUM(C24)</f>
        <v>13980</v>
      </c>
      <c r="D25" s="37">
        <f>SUM(D24)</f>
        <v>1050</v>
      </c>
      <c r="E25" s="37">
        <f>C25+D25</f>
        <v>15030</v>
      </c>
      <c r="F25" s="60"/>
    </row>
    <row r="26" spans="1:6" ht="15">
      <c r="A26" s="17"/>
      <c r="B26" s="17"/>
      <c r="C26" s="17"/>
      <c r="D26" s="17"/>
      <c r="E26" s="17"/>
      <c r="F26" s="19"/>
    </row>
    <row r="27" ht="15.75" thickBot="1"/>
    <row r="28" spans="1:6" ht="15">
      <c r="A28" s="7" t="s">
        <v>1</v>
      </c>
      <c r="B28" s="8" t="s">
        <v>5</v>
      </c>
      <c r="C28" s="9"/>
      <c r="D28" s="10" t="s">
        <v>9</v>
      </c>
      <c r="E28" s="53" t="s">
        <v>8</v>
      </c>
      <c r="F28" s="56" t="s">
        <v>114</v>
      </c>
    </row>
    <row r="29" spans="1:6" ht="15">
      <c r="A29" s="11" t="s">
        <v>2</v>
      </c>
      <c r="B29" s="5" t="s">
        <v>6</v>
      </c>
      <c r="C29" s="4" t="s">
        <v>3</v>
      </c>
      <c r="D29" s="4" t="s">
        <v>4</v>
      </c>
      <c r="E29" s="54" t="s">
        <v>12</v>
      </c>
      <c r="F29" s="57" t="s">
        <v>115</v>
      </c>
    </row>
    <row r="30" spans="1:6" ht="15">
      <c r="A30" s="11"/>
      <c r="B30" s="5" t="s">
        <v>7</v>
      </c>
      <c r="C30" s="5"/>
      <c r="D30" s="5"/>
      <c r="E30" s="55" t="s">
        <v>13</v>
      </c>
      <c r="F30" s="57" t="s">
        <v>116</v>
      </c>
    </row>
    <row r="31" spans="1:6" ht="15.75" thickBot="1">
      <c r="A31" s="13"/>
      <c r="B31" s="14"/>
      <c r="C31" s="14" t="s">
        <v>10</v>
      </c>
      <c r="D31" s="14" t="s">
        <v>10</v>
      </c>
      <c r="E31" s="14" t="s">
        <v>10</v>
      </c>
      <c r="F31" s="58"/>
    </row>
    <row r="32" spans="1:6" ht="15.75" thickTop="1">
      <c r="A32" s="32"/>
      <c r="B32" s="33" t="s">
        <v>117</v>
      </c>
      <c r="C32" s="34">
        <v>113506</v>
      </c>
      <c r="D32" s="34">
        <v>9854</v>
      </c>
      <c r="E32" s="34">
        <f>C32+D32</f>
        <v>123360</v>
      </c>
      <c r="F32" s="71" t="s">
        <v>107</v>
      </c>
    </row>
    <row r="33" spans="1:6" ht="15.75" thickBot="1">
      <c r="A33" s="47"/>
      <c r="B33" s="42" t="s">
        <v>17</v>
      </c>
      <c r="C33" s="42">
        <v>97796</v>
      </c>
      <c r="D33" s="42">
        <f>129+7590+527</f>
        <v>8246</v>
      </c>
      <c r="E33" s="42">
        <f>C33+D33</f>
        <v>106042</v>
      </c>
      <c r="F33" s="63" t="s">
        <v>107</v>
      </c>
    </row>
    <row r="34" spans="1:6" ht="16.5" thickBot="1" thickTop="1">
      <c r="A34" s="23">
        <v>4</v>
      </c>
      <c r="B34" s="37"/>
      <c r="C34" s="37">
        <f>SUM(C32:C33)</f>
        <v>211302</v>
      </c>
      <c r="D34" s="37">
        <f>SUM(D32:D33)</f>
        <v>18100</v>
      </c>
      <c r="E34" s="37">
        <f>C34+D34</f>
        <v>229402</v>
      </c>
      <c r="F34" s="60"/>
    </row>
    <row r="35" spans="1:6" ht="15">
      <c r="A35" s="17"/>
      <c r="B35" s="17"/>
      <c r="C35" s="25"/>
      <c r="D35" s="25"/>
      <c r="E35" s="25"/>
      <c r="F35" s="19"/>
    </row>
    <row r="36" ht="15.75" thickBot="1"/>
    <row r="37" spans="1:6" ht="15">
      <c r="A37" s="7" t="s">
        <v>1</v>
      </c>
      <c r="B37" s="8" t="s">
        <v>5</v>
      </c>
      <c r="C37" s="9"/>
      <c r="D37" s="10" t="s">
        <v>9</v>
      </c>
      <c r="E37" s="53" t="s">
        <v>8</v>
      </c>
      <c r="F37" s="56" t="s">
        <v>114</v>
      </c>
    </row>
    <row r="38" spans="1:6" ht="15">
      <c r="A38" s="11" t="s">
        <v>2</v>
      </c>
      <c r="B38" s="5" t="s">
        <v>6</v>
      </c>
      <c r="C38" s="4" t="s">
        <v>3</v>
      </c>
      <c r="D38" s="4" t="s">
        <v>4</v>
      </c>
      <c r="E38" s="54" t="s">
        <v>12</v>
      </c>
      <c r="F38" s="57" t="s">
        <v>115</v>
      </c>
    </row>
    <row r="39" spans="1:6" ht="15">
      <c r="A39" s="11"/>
      <c r="B39" s="5" t="s">
        <v>7</v>
      </c>
      <c r="C39" s="5"/>
      <c r="D39" s="5"/>
      <c r="E39" s="55" t="s">
        <v>13</v>
      </c>
      <c r="F39" s="57" t="s">
        <v>116</v>
      </c>
    </row>
    <row r="40" spans="1:6" ht="15.75" thickBot="1">
      <c r="A40" s="13"/>
      <c r="B40" s="14"/>
      <c r="C40" s="14" t="s">
        <v>10</v>
      </c>
      <c r="D40" s="14" t="s">
        <v>10</v>
      </c>
      <c r="E40" s="14" t="s">
        <v>10</v>
      </c>
      <c r="F40" s="58"/>
    </row>
    <row r="41" spans="1:6" ht="16.5" thickBot="1" thickTop="1">
      <c r="A41" s="32"/>
      <c r="B41" s="38" t="s">
        <v>17</v>
      </c>
      <c r="C41" s="39">
        <v>11906</v>
      </c>
      <c r="D41" s="39">
        <f>4051+1537</f>
        <v>5588</v>
      </c>
      <c r="E41" s="39">
        <f>C41+D41</f>
        <v>17494</v>
      </c>
      <c r="F41" s="59" t="s">
        <v>107</v>
      </c>
    </row>
    <row r="42" spans="1:6" ht="16.5" thickBot="1" thickTop="1">
      <c r="A42" s="23">
        <v>5</v>
      </c>
      <c r="B42" s="74"/>
      <c r="C42" s="37">
        <f>SUM(C41)</f>
        <v>11906</v>
      </c>
      <c r="D42" s="37">
        <f>SUM(D41)</f>
        <v>5588</v>
      </c>
      <c r="E42" s="37">
        <f>C42+D42</f>
        <v>17494</v>
      </c>
      <c r="F42" s="60"/>
    </row>
    <row r="43" spans="1:6" ht="15">
      <c r="A43" s="17"/>
      <c r="B43" s="27"/>
      <c r="C43" s="17"/>
      <c r="D43" s="17"/>
      <c r="E43" s="17"/>
      <c r="F43" s="19"/>
    </row>
    <row r="44" spans="1:6" ht="15">
      <c r="A44" s="17"/>
      <c r="B44" s="27"/>
      <c r="C44" s="17"/>
      <c r="D44" s="17"/>
      <c r="E44" s="17"/>
      <c r="F44" s="19"/>
    </row>
    <row r="45" spans="1:6" ht="15">
      <c r="A45" s="17"/>
      <c r="B45" s="27"/>
      <c r="C45" s="17"/>
      <c r="D45" s="17"/>
      <c r="E45" s="17"/>
      <c r="F45" s="19"/>
    </row>
    <row r="46" spans="1:6" ht="15">
      <c r="A46" s="17"/>
      <c r="B46" s="27"/>
      <c r="C46" s="17"/>
      <c r="D46" s="17"/>
      <c r="E46" s="17"/>
      <c r="F46" s="19"/>
    </row>
    <row r="47" spans="1:6" ht="15">
      <c r="A47" s="17"/>
      <c r="B47" s="27"/>
      <c r="C47" s="17"/>
      <c r="D47" s="17"/>
      <c r="E47" s="17"/>
      <c r="F47" s="19"/>
    </row>
    <row r="48" spans="1:6" ht="15">
      <c r="A48" s="17"/>
      <c r="B48" s="27"/>
      <c r="C48" s="17"/>
      <c r="D48" s="17"/>
      <c r="E48" s="17"/>
      <c r="F48" s="19"/>
    </row>
    <row r="49" spans="1:6" ht="15">
      <c r="A49" s="27"/>
      <c r="B49" s="27"/>
      <c r="C49" s="27"/>
      <c r="D49" s="27"/>
      <c r="E49" s="27"/>
      <c r="F49" s="19"/>
    </row>
    <row r="50" ht="15.75" thickBot="1"/>
    <row r="51" spans="1:6" ht="15">
      <c r="A51" s="7" t="s">
        <v>1</v>
      </c>
      <c r="B51" s="8" t="s">
        <v>5</v>
      </c>
      <c r="C51" s="9"/>
      <c r="D51" s="10" t="s">
        <v>9</v>
      </c>
      <c r="E51" s="53" t="s">
        <v>8</v>
      </c>
      <c r="F51" s="56" t="s">
        <v>114</v>
      </c>
    </row>
    <row r="52" spans="1:6" ht="15">
      <c r="A52" s="11" t="s">
        <v>2</v>
      </c>
      <c r="B52" s="5" t="s">
        <v>6</v>
      </c>
      <c r="C52" s="4" t="s">
        <v>3</v>
      </c>
      <c r="D52" s="4" t="s">
        <v>4</v>
      </c>
      <c r="E52" s="54" t="s">
        <v>12</v>
      </c>
      <c r="F52" s="57" t="s">
        <v>115</v>
      </c>
    </row>
    <row r="53" spans="1:6" ht="15">
      <c r="A53" s="11"/>
      <c r="B53" s="5" t="s">
        <v>7</v>
      </c>
      <c r="C53" s="5"/>
      <c r="D53" s="5"/>
      <c r="E53" s="55" t="s">
        <v>13</v>
      </c>
      <c r="F53" s="57" t="s">
        <v>116</v>
      </c>
    </row>
    <row r="54" spans="1:6" ht="15.75" thickBot="1">
      <c r="A54" s="13"/>
      <c r="B54" s="14"/>
      <c r="C54" s="14" t="s">
        <v>10</v>
      </c>
      <c r="D54" s="14" t="s">
        <v>10</v>
      </c>
      <c r="E54" s="14" t="s">
        <v>10</v>
      </c>
      <c r="F54" s="58"/>
    </row>
    <row r="55" spans="1:6" ht="15.75" thickTop="1">
      <c r="A55" s="11"/>
      <c r="B55" s="5">
        <v>6021</v>
      </c>
      <c r="C55" s="28">
        <v>4606</v>
      </c>
      <c r="D55" s="28">
        <v>614</v>
      </c>
      <c r="E55" s="73">
        <f>C55+D55</f>
        <v>5220</v>
      </c>
      <c r="F55" s="71" t="s">
        <v>107</v>
      </c>
    </row>
    <row r="56" spans="1:6" ht="15">
      <c r="A56" s="11"/>
      <c r="B56" s="3">
        <v>6022</v>
      </c>
      <c r="C56" s="35">
        <v>4464</v>
      </c>
      <c r="D56" s="35">
        <v>976</v>
      </c>
      <c r="E56" s="35">
        <f>C56+D56</f>
        <v>5440</v>
      </c>
      <c r="F56" s="12" t="s">
        <v>107</v>
      </c>
    </row>
    <row r="57" spans="1:6" ht="15">
      <c r="A57" s="16"/>
      <c r="B57" s="3">
        <v>6023</v>
      </c>
      <c r="C57" s="35">
        <v>1470</v>
      </c>
      <c r="D57" s="35">
        <v>552</v>
      </c>
      <c r="E57" s="35">
        <f aca="true" t="shared" si="0" ref="E57:E63">C57+D57</f>
        <v>2022</v>
      </c>
      <c r="F57" s="12" t="s">
        <v>107</v>
      </c>
    </row>
    <row r="58" spans="1:6" ht="15">
      <c r="A58" s="16"/>
      <c r="B58" s="76">
        <v>6024</v>
      </c>
      <c r="C58" s="35">
        <v>1471</v>
      </c>
      <c r="D58" s="35">
        <v>596</v>
      </c>
      <c r="E58" s="35">
        <f t="shared" si="0"/>
        <v>2067</v>
      </c>
      <c r="F58" s="12" t="s">
        <v>107</v>
      </c>
    </row>
    <row r="59" spans="1:6" ht="15">
      <c r="A59" s="77"/>
      <c r="B59" s="76">
        <v>6025</v>
      </c>
      <c r="C59" s="35">
        <v>2367</v>
      </c>
      <c r="D59" s="35">
        <v>1006</v>
      </c>
      <c r="E59" s="35">
        <f t="shared" si="0"/>
        <v>3373</v>
      </c>
      <c r="F59" s="12" t="s">
        <v>107</v>
      </c>
    </row>
    <row r="60" spans="1:6" ht="15">
      <c r="A60" s="47"/>
      <c r="B60" s="76" t="s">
        <v>118</v>
      </c>
      <c r="C60" s="35">
        <v>6088</v>
      </c>
      <c r="D60" s="35">
        <v>1054</v>
      </c>
      <c r="E60" s="35">
        <f t="shared" si="0"/>
        <v>7142</v>
      </c>
      <c r="F60" s="12" t="s">
        <v>107</v>
      </c>
    </row>
    <row r="61" spans="1:6" ht="15">
      <c r="A61" s="47"/>
      <c r="B61" s="76" t="s">
        <v>119</v>
      </c>
      <c r="C61" s="35">
        <v>8674</v>
      </c>
      <c r="D61" s="35">
        <v>519</v>
      </c>
      <c r="E61" s="35">
        <f t="shared" si="0"/>
        <v>9193</v>
      </c>
      <c r="F61" s="12" t="s">
        <v>107</v>
      </c>
    </row>
    <row r="62" spans="1:6" ht="15">
      <c r="A62" s="47"/>
      <c r="B62" s="76" t="s">
        <v>120</v>
      </c>
      <c r="C62" s="35">
        <v>1302</v>
      </c>
      <c r="D62" s="35">
        <v>232</v>
      </c>
      <c r="E62" s="35">
        <f t="shared" si="0"/>
        <v>1534</v>
      </c>
      <c r="F62" s="12" t="s">
        <v>107</v>
      </c>
    </row>
    <row r="63" spans="1:6" ht="15.75" thickBot="1">
      <c r="A63" s="47"/>
      <c r="B63" s="79" t="s">
        <v>18</v>
      </c>
      <c r="C63" s="42">
        <v>1685</v>
      </c>
      <c r="D63" s="42">
        <v>12845</v>
      </c>
      <c r="E63" s="42">
        <f t="shared" si="0"/>
        <v>14530</v>
      </c>
      <c r="F63" s="50" t="s">
        <v>107</v>
      </c>
    </row>
    <row r="64" spans="1:6" ht="16.5" thickBot="1" thickTop="1">
      <c r="A64" s="23">
        <v>6</v>
      </c>
      <c r="B64" s="31"/>
      <c r="C64" s="37">
        <f>SUM(C55:C63)</f>
        <v>32127</v>
      </c>
      <c r="D64" s="37">
        <f>SUM(D55:D63)</f>
        <v>18394</v>
      </c>
      <c r="E64" s="37">
        <f>C64+D64</f>
        <v>50521</v>
      </c>
      <c r="F64" s="78"/>
    </row>
    <row r="65" spans="1:5" ht="15">
      <c r="A65" s="17"/>
      <c r="B65" s="75"/>
      <c r="C65" s="19"/>
      <c r="D65" s="19"/>
      <c r="E65" s="17"/>
    </row>
    <row r="66" spans="1:5" ht="15.75" thickBot="1">
      <c r="A66" s="17"/>
      <c r="B66" s="75"/>
      <c r="C66" s="19"/>
      <c r="D66" s="19"/>
      <c r="E66" s="17"/>
    </row>
    <row r="67" spans="1:6" ht="15">
      <c r="A67" s="7" t="s">
        <v>1</v>
      </c>
      <c r="B67" s="8" t="s">
        <v>5</v>
      </c>
      <c r="C67" s="9"/>
      <c r="D67" s="10" t="s">
        <v>9</v>
      </c>
      <c r="E67" s="53" t="s">
        <v>8</v>
      </c>
      <c r="F67" s="56" t="s">
        <v>114</v>
      </c>
    </row>
    <row r="68" spans="1:6" ht="15">
      <c r="A68" s="11" t="s">
        <v>2</v>
      </c>
      <c r="B68" s="5" t="s">
        <v>6</v>
      </c>
      <c r="C68" s="4" t="s">
        <v>3</v>
      </c>
      <c r="D68" s="4" t="s">
        <v>4</v>
      </c>
      <c r="E68" s="54" t="s">
        <v>12</v>
      </c>
      <c r="F68" s="57" t="s">
        <v>115</v>
      </c>
    </row>
    <row r="69" spans="1:6" ht="15">
      <c r="A69" s="11"/>
      <c r="B69" s="5" t="s">
        <v>7</v>
      </c>
      <c r="C69" s="5"/>
      <c r="D69" s="5"/>
      <c r="E69" s="55" t="s">
        <v>13</v>
      </c>
      <c r="F69" s="57" t="s">
        <v>116</v>
      </c>
    </row>
    <row r="70" spans="1:6" ht="15.75" thickBot="1">
      <c r="A70" s="13"/>
      <c r="B70" s="14"/>
      <c r="C70" s="14" t="s">
        <v>10</v>
      </c>
      <c r="D70" s="14" t="s">
        <v>10</v>
      </c>
      <c r="E70" s="14" t="s">
        <v>10</v>
      </c>
      <c r="F70" s="58"/>
    </row>
    <row r="71" spans="1:6" ht="16.5" thickBot="1" thickTop="1">
      <c r="A71" s="32"/>
      <c r="B71" s="38">
        <v>6042</v>
      </c>
      <c r="C71" s="39">
        <v>4368</v>
      </c>
      <c r="D71" s="39">
        <v>0</v>
      </c>
      <c r="E71" s="39">
        <f>C71+D71</f>
        <v>4368</v>
      </c>
      <c r="F71" s="59" t="s">
        <v>107</v>
      </c>
    </row>
    <row r="72" spans="1:6" ht="16.5" thickBot="1" thickTop="1">
      <c r="A72" s="23">
        <v>7</v>
      </c>
      <c r="B72" s="74"/>
      <c r="C72" s="37">
        <f>SUM(C71)</f>
        <v>4368</v>
      </c>
      <c r="D72" s="37">
        <f>SUM(D71)</f>
        <v>0</v>
      </c>
      <c r="E72" s="37">
        <f>C72+D72</f>
        <v>4368</v>
      </c>
      <c r="F72" s="60"/>
    </row>
    <row r="101" ht="15">
      <c r="C101" s="70" t="s">
        <v>123</v>
      </c>
    </row>
    <row r="102" ht="15.75" thickBot="1"/>
    <row r="103" spans="2:4" ht="15">
      <c r="B103" s="89"/>
      <c r="C103" s="10" t="s">
        <v>9</v>
      </c>
      <c r="D103" s="20" t="s">
        <v>8</v>
      </c>
    </row>
    <row r="104" spans="2:4" ht="15">
      <c r="B104" s="90" t="s">
        <v>3</v>
      </c>
      <c r="C104" s="4" t="s">
        <v>4</v>
      </c>
      <c r="D104" s="21" t="s">
        <v>12</v>
      </c>
    </row>
    <row r="105" spans="2:4" ht="15">
      <c r="B105" s="11"/>
      <c r="C105" s="5"/>
      <c r="D105" s="22" t="s">
        <v>13</v>
      </c>
    </row>
    <row r="106" spans="2:4" ht="15.75" thickBot="1">
      <c r="B106" s="13" t="s">
        <v>10</v>
      </c>
      <c r="C106" s="14" t="s">
        <v>10</v>
      </c>
      <c r="D106" s="15" t="s">
        <v>10</v>
      </c>
    </row>
    <row r="107" spans="2:4" ht="16.5" thickBot="1" thickTop="1">
      <c r="B107" s="30">
        <f>C72+C64+C42+C34+C25+C17+C9</f>
        <v>302094</v>
      </c>
      <c r="C107" s="37">
        <f>D72+D64+D42+D34+D25+D17+D9</f>
        <v>46196</v>
      </c>
      <c r="D107" s="24">
        <f>B107+C107</f>
        <v>348290</v>
      </c>
    </row>
  </sheetData>
  <sheetProtection/>
  <printOptions horizontalCentered="1"/>
  <pageMargins left="0.98425196850393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32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10.421875" style="0" customWidth="1"/>
    <col min="2" max="2" width="14.8515625" style="0" customWidth="1"/>
    <col min="3" max="3" width="12.8515625" style="0" customWidth="1"/>
    <col min="4" max="4" width="12.28125" style="0" customWidth="1"/>
    <col min="5" max="5" width="12.57421875" style="0" customWidth="1"/>
    <col min="6" max="6" width="12.57421875" style="1" customWidth="1"/>
  </cols>
  <sheetData>
    <row r="1" spans="1:5" ht="21">
      <c r="A1" s="1"/>
      <c r="B1" s="1"/>
      <c r="C1" s="1"/>
      <c r="D1" s="26" t="s">
        <v>19</v>
      </c>
      <c r="E1" s="1"/>
    </row>
    <row r="2" spans="1:5" ht="21">
      <c r="A2" s="1"/>
      <c r="B2" s="1"/>
      <c r="C2" s="1"/>
      <c r="D2" s="2"/>
      <c r="E2" s="1"/>
    </row>
    <row r="3" spans="1:5" ht="15.75" thickBot="1">
      <c r="A3" s="1"/>
      <c r="B3" s="1"/>
      <c r="C3" s="1"/>
      <c r="D3" s="1"/>
      <c r="E3" s="1"/>
    </row>
    <row r="4" spans="1:6" ht="15">
      <c r="A4" s="7" t="s">
        <v>1</v>
      </c>
      <c r="B4" s="8" t="s">
        <v>5</v>
      </c>
      <c r="C4" s="9"/>
      <c r="D4" s="10" t="s">
        <v>9</v>
      </c>
      <c r="E4" s="53" t="s">
        <v>8</v>
      </c>
      <c r="F4" s="56" t="s">
        <v>114</v>
      </c>
    </row>
    <row r="5" spans="1:6" ht="15">
      <c r="A5" s="11" t="s">
        <v>2</v>
      </c>
      <c r="B5" s="5" t="s">
        <v>6</v>
      </c>
      <c r="C5" s="4" t="s">
        <v>3</v>
      </c>
      <c r="D5" s="4" t="s">
        <v>4</v>
      </c>
      <c r="E5" s="54" t="s">
        <v>12</v>
      </c>
      <c r="F5" s="57" t="s">
        <v>115</v>
      </c>
    </row>
    <row r="6" spans="1:6" ht="15">
      <c r="A6" s="11"/>
      <c r="B6" s="5" t="s">
        <v>7</v>
      </c>
      <c r="C6" s="5"/>
      <c r="D6" s="5"/>
      <c r="E6" s="55" t="s">
        <v>13</v>
      </c>
      <c r="F6" s="57" t="s">
        <v>116</v>
      </c>
    </row>
    <row r="7" spans="1:6" ht="15.75" thickBot="1">
      <c r="A7" s="13"/>
      <c r="B7" s="14"/>
      <c r="C7" s="14" t="s">
        <v>10</v>
      </c>
      <c r="D7" s="14" t="s">
        <v>10</v>
      </c>
      <c r="E7" s="14" t="s">
        <v>10</v>
      </c>
      <c r="F7" s="58"/>
    </row>
    <row r="8" spans="1:6" ht="16.5" thickBot="1" thickTop="1">
      <c r="A8" s="32"/>
      <c r="B8" s="38">
        <v>3129</v>
      </c>
      <c r="C8" s="39">
        <v>7650</v>
      </c>
      <c r="D8" s="39">
        <v>0</v>
      </c>
      <c r="E8" s="39">
        <f>C8+D8</f>
        <v>7650</v>
      </c>
      <c r="F8" s="59" t="s">
        <v>106</v>
      </c>
    </row>
    <row r="9" spans="1:6" ht="16.5" thickBot="1" thickTop="1">
      <c r="A9" s="23">
        <v>1</v>
      </c>
      <c r="B9" s="37"/>
      <c r="C9" s="37">
        <f>SUM(C8)</f>
        <v>7650</v>
      </c>
      <c r="D9" s="37">
        <f>SUM(D8)</f>
        <v>0</v>
      </c>
      <c r="E9" s="37">
        <f>C9+D9</f>
        <v>7650</v>
      </c>
      <c r="F9" s="60"/>
    </row>
    <row r="10" spans="1:5" ht="15">
      <c r="A10" s="27"/>
      <c r="B10" s="27"/>
      <c r="C10" s="27"/>
      <c r="D10" s="27"/>
      <c r="E10" s="27"/>
    </row>
    <row r="11" ht="15.75" thickBot="1"/>
    <row r="12" spans="1:6" ht="15">
      <c r="A12" s="7" t="s">
        <v>1</v>
      </c>
      <c r="B12" s="8" t="s">
        <v>5</v>
      </c>
      <c r="C12" s="9"/>
      <c r="D12" s="10" t="s">
        <v>9</v>
      </c>
      <c r="E12" s="53" t="s">
        <v>8</v>
      </c>
      <c r="F12" s="56" t="s">
        <v>114</v>
      </c>
    </row>
    <row r="13" spans="1:6" ht="15">
      <c r="A13" s="11" t="s">
        <v>2</v>
      </c>
      <c r="B13" s="5" t="s">
        <v>6</v>
      </c>
      <c r="C13" s="4" t="s">
        <v>3</v>
      </c>
      <c r="D13" s="4" t="s">
        <v>4</v>
      </c>
      <c r="E13" s="54" t="s">
        <v>12</v>
      </c>
      <c r="F13" s="57" t="s">
        <v>115</v>
      </c>
    </row>
    <row r="14" spans="1:6" ht="15">
      <c r="A14" s="11"/>
      <c r="B14" s="5" t="s">
        <v>7</v>
      </c>
      <c r="C14" s="5"/>
      <c r="D14" s="5"/>
      <c r="E14" s="55" t="s">
        <v>13</v>
      </c>
      <c r="F14" s="57" t="s">
        <v>116</v>
      </c>
    </row>
    <row r="15" spans="1:6" ht="15.75" thickBot="1">
      <c r="A15" s="13"/>
      <c r="B15" s="14"/>
      <c r="C15" s="14" t="s">
        <v>10</v>
      </c>
      <c r="D15" s="14" t="s">
        <v>10</v>
      </c>
      <c r="E15" s="14" t="s">
        <v>10</v>
      </c>
      <c r="F15" s="58"/>
    </row>
    <row r="16" spans="1:6" ht="16.5" thickBot="1" thickTop="1">
      <c r="A16" s="32"/>
      <c r="B16" s="38" t="s">
        <v>20</v>
      </c>
      <c r="C16" s="39">
        <v>35407</v>
      </c>
      <c r="D16" s="39">
        <f>130+5692</f>
        <v>5822</v>
      </c>
      <c r="E16" s="39">
        <f>C16+D16</f>
        <v>41229</v>
      </c>
      <c r="F16" s="59" t="s">
        <v>107</v>
      </c>
    </row>
    <row r="17" spans="1:6" ht="16.5" thickBot="1" thickTop="1">
      <c r="A17" s="30">
        <v>2</v>
      </c>
      <c r="B17" s="36"/>
      <c r="C17" s="37">
        <f>SUM(C16)</f>
        <v>35407</v>
      </c>
      <c r="D17" s="37">
        <f>SUM(D16)</f>
        <v>5822</v>
      </c>
      <c r="E17" s="37">
        <f>C17+D17</f>
        <v>41229</v>
      </c>
      <c r="F17" s="60"/>
    </row>
    <row r="18" spans="1:5" ht="15">
      <c r="A18" s="17"/>
      <c r="B18" s="17"/>
      <c r="C18" s="17"/>
      <c r="D18" s="17"/>
      <c r="E18" s="17"/>
    </row>
    <row r="19" ht="15.75" thickBot="1"/>
    <row r="20" spans="1:6" ht="15">
      <c r="A20" s="7" t="s">
        <v>1</v>
      </c>
      <c r="B20" s="8" t="s">
        <v>5</v>
      </c>
      <c r="C20" s="9"/>
      <c r="D20" s="10" t="s">
        <v>9</v>
      </c>
      <c r="E20" s="53" t="s">
        <v>8</v>
      </c>
      <c r="F20" s="56" t="s">
        <v>114</v>
      </c>
    </row>
    <row r="21" spans="1:6" ht="15">
      <c r="A21" s="11" t="s">
        <v>2</v>
      </c>
      <c r="B21" s="5" t="s">
        <v>6</v>
      </c>
      <c r="C21" s="4" t="s">
        <v>3</v>
      </c>
      <c r="D21" s="4" t="s">
        <v>4</v>
      </c>
      <c r="E21" s="54" t="s">
        <v>12</v>
      </c>
      <c r="F21" s="57" t="s">
        <v>115</v>
      </c>
    </row>
    <row r="22" spans="1:6" ht="15">
      <c r="A22" s="11"/>
      <c r="B22" s="5" t="s">
        <v>7</v>
      </c>
      <c r="C22" s="5"/>
      <c r="D22" s="5"/>
      <c r="E22" s="55" t="s">
        <v>13</v>
      </c>
      <c r="F22" s="57" t="s">
        <v>116</v>
      </c>
    </row>
    <row r="23" spans="1:6" ht="15.75" thickBot="1">
      <c r="A23" s="13"/>
      <c r="B23" s="14"/>
      <c r="C23" s="14" t="s">
        <v>10</v>
      </c>
      <c r="D23" s="14" t="s">
        <v>10</v>
      </c>
      <c r="E23" s="14" t="s">
        <v>10</v>
      </c>
      <c r="F23" s="58"/>
    </row>
    <row r="24" spans="1:6" ht="16.5" thickBot="1" thickTop="1">
      <c r="A24" s="32"/>
      <c r="B24" s="38" t="s">
        <v>20</v>
      </c>
      <c r="C24" s="39">
        <f>617+72404</f>
        <v>73021</v>
      </c>
      <c r="D24" s="39">
        <f>62603+71</f>
        <v>62674</v>
      </c>
      <c r="E24" s="39">
        <f>C24+D24</f>
        <v>135695</v>
      </c>
      <c r="F24" s="59" t="s">
        <v>107</v>
      </c>
    </row>
    <row r="25" spans="1:6" ht="16.5" thickBot="1" thickTop="1">
      <c r="A25" s="23">
        <v>3</v>
      </c>
      <c r="B25" s="6"/>
      <c r="C25" s="37">
        <f>SUM(C24)</f>
        <v>73021</v>
      </c>
      <c r="D25" s="37">
        <f>SUM(D24)</f>
        <v>62674</v>
      </c>
      <c r="E25" s="37">
        <f>C25+D25</f>
        <v>135695</v>
      </c>
      <c r="F25" s="60"/>
    </row>
    <row r="27" ht="15.75" thickBot="1"/>
    <row r="28" spans="1:6" ht="15">
      <c r="A28" s="7" t="s">
        <v>1</v>
      </c>
      <c r="B28" s="8" t="s">
        <v>5</v>
      </c>
      <c r="C28" s="9"/>
      <c r="D28" s="10" t="s">
        <v>9</v>
      </c>
      <c r="E28" s="53" t="s">
        <v>8</v>
      </c>
      <c r="F28" s="56" t="s">
        <v>114</v>
      </c>
    </row>
    <row r="29" spans="1:6" ht="15">
      <c r="A29" s="11" t="s">
        <v>2</v>
      </c>
      <c r="B29" s="5" t="s">
        <v>6</v>
      </c>
      <c r="C29" s="4" t="s">
        <v>3</v>
      </c>
      <c r="D29" s="4" t="s">
        <v>4</v>
      </c>
      <c r="E29" s="54" t="s">
        <v>12</v>
      </c>
      <c r="F29" s="57" t="s">
        <v>115</v>
      </c>
    </row>
    <row r="30" spans="1:6" ht="15">
      <c r="A30" s="11"/>
      <c r="B30" s="5" t="s">
        <v>7</v>
      </c>
      <c r="C30" s="5"/>
      <c r="D30" s="5"/>
      <c r="E30" s="55" t="s">
        <v>13</v>
      </c>
      <c r="F30" s="57" t="s">
        <v>116</v>
      </c>
    </row>
    <row r="31" spans="1:6" ht="15.75" thickBot="1">
      <c r="A31" s="13"/>
      <c r="B31" s="14"/>
      <c r="C31" s="14" t="s">
        <v>10</v>
      </c>
      <c r="D31" s="14" t="s">
        <v>10</v>
      </c>
      <c r="E31" s="14" t="s">
        <v>10</v>
      </c>
      <c r="F31" s="58"/>
    </row>
    <row r="32" spans="1:6" ht="15.75" thickTop="1">
      <c r="A32" s="32"/>
      <c r="B32" s="33" t="s">
        <v>21</v>
      </c>
      <c r="C32" s="34">
        <v>43346</v>
      </c>
      <c r="D32" s="34">
        <v>7080</v>
      </c>
      <c r="E32" s="34">
        <f>C32+D32</f>
        <v>50426</v>
      </c>
      <c r="F32" s="61" t="s">
        <v>107</v>
      </c>
    </row>
    <row r="33" spans="1:6" ht="15">
      <c r="A33" s="16"/>
      <c r="B33" s="40" t="s">
        <v>23</v>
      </c>
      <c r="C33" s="35">
        <v>3839</v>
      </c>
      <c r="D33" s="35">
        <v>0</v>
      </c>
      <c r="E33" s="35">
        <f>C33+D33</f>
        <v>3839</v>
      </c>
      <c r="F33" s="62" t="s">
        <v>107</v>
      </c>
    </row>
    <row r="34" spans="1:6" ht="15.75" thickBot="1">
      <c r="A34" s="67" t="s">
        <v>109</v>
      </c>
      <c r="B34" s="41" t="s">
        <v>22</v>
      </c>
      <c r="C34" s="42">
        <v>1391</v>
      </c>
      <c r="D34" s="42">
        <v>0</v>
      </c>
      <c r="E34" s="42">
        <f>SUM(C34:D34)</f>
        <v>1391</v>
      </c>
      <c r="F34" s="63" t="s">
        <v>108</v>
      </c>
    </row>
    <row r="35" spans="1:6" ht="16.5" thickBot="1" thickTop="1">
      <c r="A35" s="23">
        <v>4</v>
      </c>
      <c r="B35" s="37"/>
      <c r="C35" s="37">
        <f>SUM(C32:C34)</f>
        <v>48576</v>
      </c>
      <c r="D35" s="37">
        <f>SUM(D32:D34)</f>
        <v>7080</v>
      </c>
      <c r="E35" s="37">
        <f>C35+D35</f>
        <v>55656</v>
      </c>
      <c r="F35" s="60"/>
    </row>
    <row r="36" spans="1:5" ht="15">
      <c r="A36" s="17"/>
      <c r="B36" s="19"/>
      <c r="C36" s="25"/>
      <c r="D36" s="25"/>
      <c r="E36" s="17"/>
    </row>
    <row r="37" ht="15.75" thickBot="1"/>
    <row r="38" spans="1:6" ht="15">
      <c r="A38" s="7" t="s">
        <v>1</v>
      </c>
      <c r="B38" s="8" t="s">
        <v>5</v>
      </c>
      <c r="C38" s="9"/>
      <c r="D38" s="10" t="s">
        <v>9</v>
      </c>
      <c r="E38" s="53" t="s">
        <v>8</v>
      </c>
      <c r="F38" s="56" t="s">
        <v>114</v>
      </c>
    </row>
    <row r="39" spans="1:6" ht="15">
      <c r="A39" s="11" t="s">
        <v>2</v>
      </c>
      <c r="B39" s="5" t="s">
        <v>6</v>
      </c>
      <c r="C39" s="4" t="s">
        <v>3</v>
      </c>
      <c r="D39" s="4" t="s">
        <v>4</v>
      </c>
      <c r="E39" s="54" t="s">
        <v>12</v>
      </c>
      <c r="F39" s="57" t="s">
        <v>115</v>
      </c>
    </row>
    <row r="40" spans="1:6" ht="15">
      <c r="A40" s="11"/>
      <c r="B40" s="5" t="s">
        <v>7</v>
      </c>
      <c r="C40" s="5"/>
      <c r="D40" s="5"/>
      <c r="E40" s="55" t="s">
        <v>13</v>
      </c>
      <c r="F40" s="57" t="s">
        <v>116</v>
      </c>
    </row>
    <row r="41" spans="1:6" ht="15.75" thickBot="1">
      <c r="A41" s="13"/>
      <c r="B41" s="14"/>
      <c r="C41" s="14" t="s">
        <v>10</v>
      </c>
      <c r="D41" s="14" t="s">
        <v>10</v>
      </c>
      <c r="E41" s="14" t="s">
        <v>10</v>
      </c>
      <c r="F41" s="58"/>
    </row>
    <row r="42" spans="1:6" ht="16.5" thickBot="1" thickTop="1">
      <c r="A42" s="32"/>
      <c r="B42" s="38" t="s">
        <v>23</v>
      </c>
      <c r="C42" s="39">
        <v>10857</v>
      </c>
      <c r="D42" s="39">
        <f>3466+569</f>
        <v>4035</v>
      </c>
      <c r="E42" s="39">
        <f>C42+D42</f>
        <v>14892</v>
      </c>
      <c r="F42" s="59" t="s">
        <v>107</v>
      </c>
    </row>
    <row r="43" spans="1:6" ht="16.5" thickBot="1" thickTop="1">
      <c r="A43" s="23">
        <v>5</v>
      </c>
      <c r="B43" s="37"/>
      <c r="C43" s="36">
        <f>SUM(C42)</f>
        <v>10857</v>
      </c>
      <c r="D43" s="37">
        <f>SUM(D42)</f>
        <v>4035</v>
      </c>
      <c r="E43" s="37">
        <f>C43+D43</f>
        <v>14892</v>
      </c>
      <c r="F43" s="60"/>
    </row>
    <row r="44" spans="1:5" ht="15">
      <c r="A44" s="17"/>
      <c r="B44" s="19"/>
      <c r="C44" s="25"/>
      <c r="D44" s="25"/>
      <c r="E44" s="17"/>
    </row>
    <row r="45" ht="15">
      <c r="A45" t="s">
        <v>111</v>
      </c>
    </row>
    <row r="46" spans="2:7" ht="15">
      <c r="B46" s="69" t="s">
        <v>112</v>
      </c>
      <c r="C46" s="69"/>
      <c r="D46" s="69"/>
      <c r="E46" s="69"/>
      <c r="F46" s="70"/>
      <c r="G46" s="69"/>
    </row>
    <row r="47" spans="2:7" ht="15">
      <c r="B47" s="69" t="s">
        <v>113</v>
      </c>
      <c r="C47" s="69"/>
      <c r="D47" s="69"/>
      <c r="E47" s="69"/>
      <c r="F47" s="70"/>
      <c r="G47" s="69"/>
    </row>
    <row r="48" spans="1:5" ht="15">
      <c r="A48" s="17"/>
      <c r="B48" s="19"/>
      <c r="C48" s="25"/>
      <c r="D48" s="25"/>
      <c r="E48" s="17"/>
    </row>
    <row r="49" spans="1:5" ht="15">
      <c r="A49" s="17"/>
      <c r="B49" s="19"/>
      <c r="C49" s="25"/>
      <c r="D49" s="25"/>
      <c r="E49" s="17"/>
    </row>
    <row r="51" ht="15.75" thickBot="1"/>
    <row r="52" spans="1:6" ht="15">
      <c r="A52" s="7" t="s">
        <v>1</v>
      </c>
      <c r="B52" s="8" t="s">
        <v>5</v>
      </c>
      <c r="C52" s="9"/>
      <c r="D52" s="10" t="s">
        <v>9</v>
      </c>
      <c r="E52" s="53" t="s">
        <v>8</v>
      </c>
      <c r="F52" s="56" t="s">
        <v>114</v>
      </c>
    </row>
    <row r="53" spans="1:6" ht="15">
      <c r="A53" s="11" t="s">
        <v>2</v>
      </c>
      <c r="B53" s="5" t="s">
        <v>6</v>
      </c>
      <c r="C53" s="4" t="s">
        <v>3</v>
      </c>
      <c r="D53" s="4" t="s">
        <v>4</v>
      </c>
      <c r="E53" s="54" t="s">
        <v>12</v>
      </c>
      <c r="F53" s="57" t="s">
        <v>115</v>
      </c>
    </row>
    <row r="54" spans="1:6" ht="15">
      <c r="A54" s="11"/>
      <c r="B54" s="5" t="s">
        <v>7</v>
      </c>
      <c r="C54" s="5"/>
      <c r="D54" s="5"/>
      <c r="E54" s="55" t="s">
        <v>13</v>
      </c>
      <c r="F54" s="57" t="s">
        <v>116</v>
      </c>
    </row>
    <row r="55" spans="1:6" ht="15.75" thickBot="1">
      <c r="A55" s="13"/>
      <c r="B55" s="14"/>
      <c r="C55" s="14" t="s">
        <v>10</v>
      </c>
      <c r="D55" s="14" t="s">
        <v>10</v>
      </c>
      <c r="E55" s="14" t="s">
        <v>10</v>
      </c>
      <c r="F55" s="58"/>
    </row>
    <row r="56" spans="1:6" ht="15.75" thickTop="1">
      <c r="A56" s="11"/>
      <c r="B56" s="5" t="s">
        <v>20</v>
      </c>
      <c r="C56" s="5">
        <v>27371</v>
      </c>
      <c r="D56" s="5">
        <v>443</v>
      </c>
      <c r="E56" s="5">
        <f>C56+D56</f>
        <v>27814</v>
      </c>
      <c r="F56" s="61" t="s">
        <v>107</v>
      </c>
    </row>
    <row r="57" spans="1:6" ht="15">
      <c r="A57" s="11"/>
      <c r="B57" s="3" t="s">
        <v>24</v>
      </c>
      <c r="C57" s="3">
        <v>47750</v>
      </c>
      <c r="D57" s="3">
        <v>30074</v>
      </c>
      <c r="E57" s="3">
        <f>C57+D57</f>
        <v>77824</v>
      </c>
      <c r="F57" s="62" t="s">
        <v>107</v>
      </c>
    </row>
    <row r="58" spans="1:6" ht="15.75" thickBot="1">
      <c r="A58" s="67" t="s">
        <v>109</v>
      </c>
      <c r="B58" s="14" t="s">
        <v>25</v>
      </c>
      <c r="C58" s="43">
        <v>2802</v>
      </c>
      <c r="D58" s="43">
        <v>14</v>
      </c>
      <c r="E58" s="14">
        <f>C58+D58</f>
        <v>2816</v>
      </c>
      <c r="F58" s="63" t="s">
        <v>108</v>
      </c>
    </row>
    <row r="59" spans="1:6" ht="16.5" thickBot="1" thickTop="1">
      <c r="A59" s="30">
        <v>6</v>
      </c>
      <c r="B59" s="31"/>
      <c r="C59" s="37">
        <f>C56+C57+C58</f>
        <v>77923</v>
      </c>
      <c r="D59" s="37">
        <f>D56+D57+D58</f>
        <v>30531</v>
      </c>
      <c r="E59" s="37">
        <f>C59+D59</f>
        <v>108454</v>
      </c>
      <c r="F59" s="60"/>
    </row>
    <row r="61" ht="15.75" thickBot="1"/>
    <row r="62" spans="1:6" ht="15">
      <c r="A62" s="7" t="s">
        <v>1</v>
      </c>
      <c r="B62" s="8" t="s">
        <v>5</v>
      </c>
      <c r="C62" s="9"/>
      <c r="D62" s="10" t="s">
        <v>9</v>
      </c>
      <c r="E62" s="53" t="s">
        <v>8</v>
      </c>
      <c r="F62" s="56" t="s">
        <v>114</v>
      </c>
    </row>
    <row r="63" spans="1:6" ht="15">
      <c r="A63" s="11" t="s">
        <v>2</v>
      </c>
      <c r="B63" s="5" t="s">
        <v>6</v>
      </c>
      <c r="C63" s="4" t="s">
        <v>3</v>
      </c>
      <c r="D63" s="4" t="s">
        <v>4</v>
      </c>
      <c r="E63" s="54" t="s">
        <v>12</v>
      </c>
      <c r="F63" s="57" t="s">
        <v>115</v>
      </c>
    </row>
    <row r="64" spans="1:6" ht="15">
      <c r="A64" s="11"/>
      <c r="B64" s="5" t="s">
        <v>7</v>
      </c>
      <c r="C64" s="5"/>
      <c r="D64" s="5"/>
      <c r="E64" s="55" t="s">
        <v>13</v>
      </c>
      <c r="F64" s="57" t="s">
        <v>116</v>
      </c>
    </row>
    <row r="65" spans="1:6" ht="15.75" thickBot="1">
      <c r="A65" s="13"/>
      <c r="B65" s="14"/>
      <c r="C65" s="14" t="s">
        <v>10</v>
      </c>
      <c r="D65" s="14" t="s">
        <v>10</v>
      </c>
      <c r="E65" s="14" t="s">
        <v>10</v>
      </c>
      <c r="F65" s="58"/>
    </row>
    <row r="66" spans="1:6" ht="15.75" thickTop="1">
      <c r="A66" s="11"/>
      <c r="B66" s="46" t="s">
        <v>26</v>
      </c>
      <c r="C66" s="46">
        <v>47530</v>
      </c>
      <c r="D66" s="46">
        <f>20046+271</f>
        <v>20317</v>
      </c>
      <c r="E66" s="46">
        <f>C66+D66</f>
        <v>67847</v>
      </c>
      <c r="F66" s="61" t="s">
        <v>107</v>
      </c>
    </row>
    <row r="67" spans="1:6" ht="15.75" thickBot="1">
      <c r="A67" s="68" t="s">
        <v>109</v>
      </c>
      <c r="B67" s="5" t="s">
        <v>27</v>
      </c>
      <c r="C67" s="5">
        <v>55</v>
      </c>
      <c r="D67" s="5">
        <v>1943</v>
      </c>
      <c r="E67" s="5">
        <f>C67+D67</f>
        <v>1998</v>
      </c>
      <c r="F67" s="63" t="s">
        <v>110</v>
      </c>
    </row>
    <row r="68" spans="1:6" ht="16.5" thickBot="1" thickTop="1">
      <c r="A68" s="30">
        <v>7</v>
      </c>
      <c r="B68" s="44"/>
      <c r="C68" s="45">
        <f>C66+C67</f>
        <v>47585</v>
      </c>
      <c r="D68" s="45">
        <f>SUM(D66:D67)</f>
        <v>22260</v>
      </c>
      <c r="E68" s="45">
        <f>C68+D68</f>
        <v>69845</v>
      </c>
      <c r="F68" s="60"/>
    </row>
    <row r="70" ht="15.75" thickBot="1"/>
    <row r="71" spans="1:6" ht="15">
      <c r="A71" s="7" t="s">
        <v>1</v>
      </c>
      <c r="B71" s="8" t="s">
        <v>5</v>
      </c>
      <c r="C71" s="9"/>
      <c r="D71" s="10" t="s">
        <v>9</v>
      </c>
      <c r="E71" s="53" t="s">
        <v>8</v>
      </c>
      <c r="F71" s="56" t="s">
        <v>114</v>
      </c>
    </row>
    <row r="72" spans="1:6" ht="15">
      <c r="A72" s="11" t="s">
        <v>2</v>
      </c>
      <c r="B72" s="5" t="s">
        <v>6</v>
      </c>
      <c r="C72" s="4" t="s">
        <v>3</v>
      </c>
      <c r="D72" s="4" t="s">
        <v>4</v>
      </c>
      <c r="E72" s="54" t="s">
        <v>12</v>
      </c>
      <c r="F72" s="57" t="s">
        <v>115</v>
      </c>
    </row>
    <row r="73" spans="1:6" ht="15">
      <c r="A73" s="11"/>
      <c r="B73" s="5" t="s">
        <v>7</v>
      </c>
      <c r="C73" s="5"/>
      <c r="D73" s="5"/>
      <c r="E73" s="55" t="s">
        <v>13</v>
      </c>
      <c r="F73" s="57" t="s">
        <v>116</v>
      </c>
    </row>
    <row r="74" spans="1:6" ht="15.75" thickBot="1">
      <c r="A74" s="13"/>
      <c r="B74" s="14"/>
      <c r="C74" s="14" t="s">
        <v>10</v>
      </c>
      <c r="D74" s="14" t="s">
        <v>10</v>
      </c>
      <c r="E74" s="14" t="s">
        <v>10</v>
      </c>
      <c r="F74" s="58"/>
    </row>
    <row r="75" spans="1:6" ht="16.5" thickBot="1" thickTop="1">
      <c r="A75" s="11"/>
      <c r="B75" s="5" t="s">
        <v>26</v>
      </c>
      <c r="C75" s="5">
        <v>60442</v>
      </c>
      <c r="D75" s="5">
        <v>29576</v>
      </c>
      <c r="E75" s="5">
        <f>C75+D75</f>
        <v>90018</v>
      </c>
      <c r="F75" s="59" t="s">
        <v>107</v>
      </c>
    </row>
    <row r="76" spans="1:6" ht="16.5" thickBot="1" thickTop="1">
      <c r="A76" s="30">
        <v>8</v>
      </c>
      <c r="B76" s="44"/>
      <c r="C76" s="45">
        <f>C75</f>
        <v>60442</v>
      </c>
      <c r="D76" s="45">
        <f>SUM(D75:D75)</f>
        <v>29576</v>
      </c>
      <c r="E76" s="45">
        <f>C76+D76</f>
        <v>90018</v>
      </c>
      <c r="F76" s="60"/>
    </row>
    <row r="78" ht="15.75" thickBot="1"/>
    <row r="79" spans="1:6" ht="15">
      <c r="A79" s="7" t="s">
        <v>1</v>
      </c>
      <c r="B79" s="8" t="s">
        <v>5</v>
      </c>
      <c r="C79" s="9"/>
      <c r="D79" s="10" t="s">
        <v>9</v>
      </c>
      <c r="E79" s="53" t="s">
        <v>8</v>
      </c>
      <c r="F79" s="56" t="s">
        <v>114</v>
      </c>
    </row>
    <row r="80" spans="1:6" ht="15">
      <c r="A80" s="11" t="s">
        <v>2</v>
      </c>
      <c r="B80" s="5" t="s">
        <v>6</v>
      </c>
      <c r="C80" s="4" t="s">
        <v>3</v>
      </c>
      <c r="D80" s="4" t="s">
        <v>4</v>
      </c>
      <c r="E80" s="54" t="s">
        <v>12</v>
      </c>
      <c r="F80" s="57" t="s">
        <v>115</v>
      </c>
    </row>
    <row r="81" spans="1:6" ht="15">
      <c r="A81" s="11"/>
      <c r="B81" s="5" t="s">
        <v>7</v>
      </c>
      <c r="C81" s="5"/>
      <c r="D81" s="5"/>
      <c r="E81" s="55" t="s">
        <v>13</v>
      </c>
      <c r="F81" s="57" t="s">
        <v>116</v>
      </c>
    </row>
    <row r="82" spans="1:6" ht="15.75" thickBot="1">
      <c r="A82" s="13"/>
      <c r="B82" s="14"/>
      <c r="C82" s="14" t="s">
        <v>10</v>
      </c>
      <c r="D82" s="14" t="s">
        <v>10</v>
      </c>
      <c r="E82" s="14" t="s">
        <v>10</v>
      </c>
      <c r="F82" s="58"/>
    </row>
    <row r="83" spans="1:6" ht="16.5" thickBot="1" thickTop="1">
      <c r="A83" s="11"/>
      <c r="B83" s="5" t="s">
        <v>28</v>
      </c>
      <c r="C83" s="5">
        <f>54252+40911</f>
        <v>95163</v>
      </c>
      <c r="D83" s="5">
        <f>156+2480+15644</f>
        <v>18280</v>
      </c>
      <c r="E83" s="5">
        <f>C83+D83</f>
        <v>113443</v>
      </c>
      <c r="F83" s="59" t="s">
        <v>107</v>
      </c>
    </row>
    <row r="84" spans="1:6" ht="16.5" thickBot="1" thickTop="1">
      <c r="A84" s="30">
        <v>9</v>
      </c>
      <c r="B84" s="44"/>
      <c r="C84" s="45">
        <f>C83</f>
        <v>95163</v>
      </c>
      <c r="D84" s="45">
        <f>SUM(D83:D83)</f>
        <v>18280</v>
      </c>
      <c r="E84" s="45">
        <f>C84+D84</f>
        <v>113443</v>
      </c>
      <c r="F84" s="60"/>
    </row>
    <row r="86" ht="15">
      <c r="A86" t="s">
        <v>111</v>
      </c>
    </row>
    <row r="87" spans="2:7" ht="15">
      <c r="B87" s="69" t="s">
        <v>112</v>
      </c>
      <c r="C87" s="69"/>
      <c r="D87" s="69"/>
      <c r="E87" s="69"/>
      <c r="F87" s="70"/>
      <c r="G87" s="69"/>
    </row>
    <row r="88" spans="2:7" ht="15">
      <c r="B88" s="69" t="s">
        <v>113</v>
      </c>
      <c r="C88" s="69"/>
      <c r="D88" s="69"/>
      <c r="E88" s="69"/>
      <c r="F88" s="70"/>
      <c r="G88" s="69"/>
    </row>
    <row r="98" ht="15.75" thickBot="1"/>
    <row r="99" spans="1:6" ht="15">
      <c r="A99" s="7" t="s">
        <v>1</v>
      </c>
      <c r="B99" s="8" t="s">
        <v>5</v>
      </c>
      <c r="C99" s="9"/>
      <c r="D99" s="10" t="s">
        <v>9</v>
      </c>
      <c r="E99" s="53" t="s">
        <v>8</v>
      </c>
      <c r="F99" s="56" t="s">
        <v>114</v>
      </c>
    </row>
    <row r="100" spans="1:6" ht="15">
      <c r="A100" s="11" t="s">
        <v>2</v>
      </c>
      <c r="B100" s="5" t="s">
        <v>6</v>
      </c>
      <c r="C100" s="4" t="s">
        <v>3</v>
      </c>
      <c r="D100" s="4" t="s">
        <v>4</v>
      </c>
      <c r="E100" s="54" t="s">
        <v>12</v>
      </c>
      <c r="F100" s="57" t="s">
        <v>115</v>
      </c>
    </row>
    <row r="101" spans="1:6" ht="15">
      <c r="A101" s="11"/>
      <c r="B101" s="5" t="s">
        <v>7</v>
      </c>
      <c r="C101" s="5"/>
      <c r="D101" s="5"/>
      <c r="E101" s="55" t="s">
        <v>13</v>
      </c>
      <c r="F101" s="57" t="s">
        <v>116</v>
      </c>
    </row>
    <row r="102" spans="1:6" ht="15.75" thickBot="1">
      <c r="A102" s="13"/>
      <c r="B102" s="14"/>
      <c r="C102" s="14" t="s">
        <v>10</v>
      </c>
      <c r="D102" s="14" t="s">
        <v>10</v>
      </c>
      <c r="E102" s="14" t="s">
        <v>10</v>
      </c>
      <c r="F102" s="58"/>
    </row>
    <row r="103" spans="1:6" ht="15.75" thickTop="1">
      <c r="A103" s="11"/>
      <c r="B103" s="5" t="s">
        <v>30</v>
      </c>
      <c r="C103" s="5">
        <v>122703</v>
      </c>
      <c r="D103" s="5">
        <v>6385</v>
      </c>
      <c r="E103" s="46">
        <f>C103+D103</f>
        <v>129088</v>
      </c>
      <c r="F103" s="61" t="s">
        <v>107</v>
      </c>
    </row>
    <row r="104" spans="1:6" ht="15">
      <c r="A104" s="11"/>
      <c r="B104" s="3" t="s">
        <v>37</v>
      </c>
      <c r="C104" s="3">
        <v>334</v>
      </c>
      <c r="D104" s="3">
        <v>59</v>
      </c>
      <c r="E104" s="5">
        <f>C104+D104</f>
        <v>393</v>
      </c>
      <c r="F104" s="62" t="s">
        <v>107</v>
      </c>
    </row>
    <row r="105" spans="1:6" ht="15">
      <c r="A105" s="11"/>
      <c r="B105" s="3" t="s">
        <v>36</v>
      </c>
      <c r="C105" s="3">
        <v>3613</v>
      </c>
      <c r="D105" s="3">
        <v>0</v>
      </c>
      <c r="E105" s="3">
        <f aca="true" t="shared" si="0" ref="E105:E113">C105+D105</f>
        <v>3613</v>
      </c>
      <c r="F105" s="62" t="s">
        <v>107</v>
      </c>
    </row>
    <row r="106" spans="1:6" ht="15">
      <c r="A106" s="11"/>
      <c r="B106" s="3" t="s">
        <v>29</v>
      </c>
      <c r="C106" s="3">
        <v>61392</v>
      </c>
      <c r="D106" s="3">
        <v>0</v>
      </c>
      <c r="E106" s="3">
        <f t="shared" si="0"/>
        <v>61392</v>
      </c>
      <c r="F106" s="62" t="s">
        <v>107</v>
      </c>
    </row>
    <row r="107" spans="1:6" ht="15">
      <c r="A107" s="68" t="s">
        <v>109</v>
      </c>
      <c r="B107" s="3" t="s">
        <v>31</v>
      </c>
      <c r="C107" s="3">
        <v>537</v>
      </c>
      <c r="D107" s="3">
        <v>5</v>
      </c>
      <c r="E107" s="3">
        <f t="shared" si="0"/>
        <v>542</v>
      </c>
      <c r="F107" s="62" t="s">
        <v>110</v>
      </c>
    </row>
    <row r="108" spans="1:6" ht="15">
      <c r="A108" s="68" t="s">
        <v>109</v>
      </c>
      <c r="B108" s="3" t="s">
        <v>32</v>
      </c>
      <c r="C108" s="3">
        <v>1301</v>
      </c>
      <c r="D108" s="3">
        <v>0</v>
      </c>
      <c r="E108" s="3">
        <f t="shared" si="0"/>
        <v>1301</v>
      </c>
      <c r="F108" s="62" t="s">
        <v>110</v>
      </c>
    </row>
    <row r="109" spans="1:6" ht="15">
      <c r="A109" s="68" t="s">
        <v>109</v>
      </c>
      <c r="B109" s="3" t="s">
        <v>33</v>
      </c>
      <c r="C109" s="3">
        <v>1428</v>
      </c>
      <c r="D109" s="3">
        <v>0</v>
      </c>
      <c r="E109" s="3">
        <f t="shared" si="0"/>
        <v>1428</v>
      </c>
      <c r="F109" s="62" t="s">
        <v>110</v>
      </c>
    </row>
    <row r="110" spans="1:6" ht="15">
      <c r="A110" s="68" t="s">
        <v>109</v>
      </c>
      <c r="B110" s="3" t="s">
        <v>34</v>
      </c>
      <c r="C110" s="3">
        <v>1785</v>
      </c>
      <c r="D110" s="3">
        <v>39</v>
      </c>
      <c r="E110" s="3">
        <f t="shared" si="0"/>
        <v>1824</v>
      </c>
      <c r="F110" s="62" t="s">
        <v>110</v>
      </c>
    </row>
    <row r="111" spans="1:6" ht="15">
      <c r="A111" s="68" t="s">
        <v>109</v>
      </c>
      <c r="B111" s="3" t="s">
        <v>38</v>
      </c>
      <c r="C111" s="3">
        <v>118</v>
      </c>
      <c r="D111" s="3">
        <v>0</v>
      </c>
      <c r="E111" s="3">
        <f t="shared" si="0"/>
        <v>118</v>
      </c>
      <c r="F111" s="12" t="s">
        <v>110</v>
      </c>
    </row>
    <row r="112" spans="1:6" ht="15">
      <c r="A112" s="68" t="s">
        <v>109</v>
      </c>
      <c r="B112" s="3" t="s">
        <v>39</v>
      </c>
      <c r="C112" s="3">
        <v>26</v>
      </c>
      <c r="D112" s="3">
        <v>0</v>
      </c>
      <c r="E112" s="3">
        <f t="shared" si="0"/>
        <v>26</v>
      </c>
      <c r="F112" s="12" t="s">
        <v>110</v>
      </c>
    </row>
    <row r="113" spans="1:6" ht="15.75" thickBot="1">
      <c r="A113" s="68" t="s">
        <v>109</v>
      </c>
      <c r="B113" s="5" t="s">
        <v>35</v>
      </c>
      <c r="C113" s="5">
        <v>2558</v>
      </c>
      <c r="D113" s="5">
        <v>0</v>
      </c>
      <c r="E113" s="3">
        <f t="shared" si="0"/>
        <v>2558</v>
      </c>
      <c r="F113" s="50" t="s">
        <v>108</v>
      </c>
    </row>
    <row r="114" spans="1:6" ht="16.5" thickBot="1" thickTop="1">
      <c r="A114" s="30">
        <v>10</v>
      </c>
      <c r="B114" s="44"/>
      <c r="C114" s="45">
        <f>SUM(C103:C113)</f>
        <v>195795</v>
      </c>
      <c r="D114" s="45">
        <f>SUM(D103:D113)</f>
        <v>6488</v>
      </c>
      <c r="E114" s="45">
        <f>C114+D114</f>
        <v>202283</v>
      </c>
      <c r="F114" s="64"/>
    </row>
    <row r="116" ht="15.75" thickBot="1"/>
    <row r="117" spans="1:6" ht="15">
      <c r="A117" s="7" t="s">
        <v>1</v>
      </c>
      <c r="B117" s="8" t="s">
        <v>5</v>
      </c>
      <c r="C117" s="9"/>
      <c r="D117" s="10" t="s">
        <v>9</v>
      </c>
      <c r="E117" s="53" t="s">
        <v>8</v>
      </c>
      <c r="F117" s="56" t="s">
        <v>114</v>
      </c>
    </row>
    <row r="118" spans="1:6" ht="15">
      <c r="A118" s="11" t="s">
        <v>2</v>
      </c>
      <c r="B118" s="5" t="s">
        <v>6</v>
      </c>
      <c r="C118" s="4" t="s">
        <v>3</v>
      </c>
      <c r="D118" s="4" t="s">
        <v>4</v>
      </c>
      <c r="E118" s="54" t="s">
        <v>12</v>
      </c>
      <c r="F118" s="57" t="s">
        <v>115</v>
      </c>
    </row>
    <row r="119" spans="1:6" ht="15">
      <c r="A119" s="11"/>
      <c r="B119" s="5" t="s">
        <v>7</v>
      </c>
      <c r="C119" s="5"/>
      <c r="D119" s="5"/>
      <c r="E119" s="55" t="s">
        <v>13</v>
      </c>
      <c r="F119" s="57" t="s">
        <v>116</v>
      </c>
    </row>
    <row r="120" spans="1:6" ht="15.75" thickBot="1">
      <c r="A120" s="13"/>
      <c r="B120" s="14"/>
      <c r="C120" s="14" t="s">
        <v>10</v>
      </c>
      <c r="D120" s="14" t="s">
        <v>10</v>
      </c>
      <c r="E120" s="14" t="s">
        <v>10</v>
      </c>
      <c r="F120" s="58"/>
    </row>
    <row r="121" spans="1:6" ht="16.5" thickBot="1" thickTop="1">
      <c r="A121" s="11"/>
      <c r="B121" s="5" t="s">
        <v>40</v>
      </c>
      <c r="C121" s="5">
        <v>83344</v>
      </c>
      <c r="D121" s="5">
        <v>12126</v>
      </c>
      <c r="E121" s="5">
        <f>C121+D121</f>
        <v>95470</v>
      </c>
      <c r="F121" s="48" t="s">
        <v>107</v>
      </c>
    </row>
    <row r="122" spans="1:6" ht="16.5" thickBot="1" thickTop="1">
      <c r="A122" s="30">
        <v>11</v>
      </c>
      <c r="B122" s="44"/>
      <c r="C122" s="45">
        <f>C121</f>
        <v>83344</v>
      </c>
      <c r="D122" s="45">
        <f>SUM(D121:D121)</f>
        <v>12126</v>
      </c>
      <c r="E122" s="45">
        <f>C122+D122</f>
        <v>95470</v>
      </c>
      <c r="F122" s="60"/>
    </row>
    <row r="124" ht="15.75" thickBot="1"/>
    <row r="125" spans="1:6" ht="15">
      <c r="A125" s="7" t="s">
        <v>1</v>
      </c>
      <c r="B125" s="8" t="s">
        <v>5</v>
      </c>
      <c r="C125" s="9"/>
      <c r="D125" s="10" t="s">
        <v>9</v>
      </c>
      <c r="E125" s="53" t="s">
        <v>8</v>
      </c>
      <c r="F125" s="56" t="s">
        <v>114</v>
      </c>
    </row>
    <row r="126" spans="1:6" ht="15">
      <c r="A126" s="11" t="s">
        <v>2</v>
      </c>
      <c r="B126" s="5" t="s">
        <v>6</v>
      </c>
      <c r="C126" s="4" t="s">
        <v>3</v>
      </c>
      <c r="D126" s="4" t="s">
        <v>4</v>
      </c>
      <c r="E126" s="54" t="s">
        <v>12</v>
      </c>
      <c r="F126" s="57" t="s">
        <v>115</v>
      </c>
    </row>
    <row r="127" spans="1:6" ht="15">
      <c r="A127" s="11"/>
      <c r="B127" s="5" t="s">
        <v>7</v>
      </c>
      <c r="C127" s="5"/>
      <c r="D127" s="5"/>
      <c r="E127" s="55" t="s">
        <v>13</v>
      </c>
      <c r="F127" s="57" t="s">
        <v>116</v>
      </c>
    </row>
    <row r="128" spans="1:6" ht="15.75" thickBot="1">
      <c r="A128" s="13"/>
      <c r="B128" s="14"/>
      <c r="C128" s="14" t="s">
        <v>10</v>
      </c>
      <c r="D128" s="14" t="s">
        <v>10</v>
      </c>
      <c r="E128" s="14" t="s">
        <v>10</v>
      </c>
      <c r="F128" s="58"/>
    </row>
    <row r="129" spans="1:6" ht="15.75" thickTop="1">
      <c r="A129" s="11"/>
      <c r="B129" s="3" t="s">
        <v>36</v>
      </c>
      <c r="C129" s="3">
        <f>253+25519+16542+39159</f>
        <v>81473</v>
      </c>
      <c r="D129" s="3">
        <f>81+382+260+2969</f>
        <v>3692</v>
      </c>
      <c r="E129" s="3">
        <f aca="true" t="shared" si="1" ref="E129:E137">C129+D129</f>
        <v>85165</v>
      </c>
      <c r="F129" s="61" t="s">
        <v>107</v>
      </c>
    </row>
    <row r="130" spans="1:6" ht="15">
      <c r="A130" s="11"/>
      <c r="B130" s="3" t="s">
        <v>29</v>
      </c>
      <c r="C130" s="3">
        <v>85870</v>
      </c>
      <c r="D130" s="3">
        <v>0</v>
      </c>
      <c r="E130" s="3">
        <f t="shared" si="1"/>
        <v>85870</v>
      </c>
      <c r="F130" s="62" t="s">
        <v>107</v>
      </c>
    </row>
    <row r="131" spans="1:6" ht="15">
      <c r="A131" s="68" t="s">
        <v>109</v>
      </c>
      <c r="B131" s="3" t="s">
        <v>33</v>
      </c>
      <c r="C131" s="3">
        <v>3167</v>
      </c>
      <c r="D131" s="3">
        <v>0</v>
      </c>
      <c r="E131" s="3">
        <f t="shared" si="1"/>
        <v>3167</v>
      </c>
      <c r="F131" s="62" t="s">
        <v>110</v>
      </c>
    </row>
    <row r="132" spans="1:6" ht="15">
      <c r="A132" s="68" t="s">
        <v>109</v>
      </c>
      <c r="B132" s="3" t="s">
        <v>34</v>
      </c>
      <c r="C132" s="3">
        <v>5875</v>
      </c>
      <c r="D132" s="3">
        <v>0</v>
      </c>
      <c r="E132" s="3">
        <f t="shared" si="1"/>
        <v>5875</v>
      </c>
      <c r="F132" s="62" t="s">
        <v>110</v>
      </c>
    </row>
    <row r="133" spans="1:6" ht="15">
      <c r="A133" s="68" t="s">
        <v>109</v>
      </c>
      <c r="B133" s="3" t="s">
        <v>39</v>
      </c>
      <c r="C133" s="3">
        <v>405</v>
      </c>
      <c r="D133" s="3">
        <v>12</v>
      </c>
      <c r="E133" s="3">
        <f t="shared" si="1"/>
        <v>417</v>
      </c>
      <c r="F133" s="62" t="s">
        <v>110</v>
      </c>
    </row>
    <row r="134" spans="1:6" ht="15">
      <c r="A134" s="68" t="s">
        <v>109</v>
      </c>
      <c r="B134" s="3" t="s">
        <v>41</v>
      </c>
      <c r="C134" s="3">
        <v>656</v>
      </c>
      <c r="D134" s="3">
        <v>9</v>
      </c>
      <c r="E134" s="3">
        <f t="shared" si="1"/>
        <v>665</v>
      </c>
      <c r="F134" s="62" t="s">
        <v>110</v>
      </c>
    </row>
    <row r="135" spans="1:6" ht="15">
      <c r="A135" s="68" t="s">
        <v>109</v>
      </c>
      <c r="B135" s="3" t="s">
        <v>42</v>
      </c>
      <c r="C135" s="3">
        <v>1085</v>
      </c>
      <c r="D135" s="3">
        <v>17</v>
      </c>
      <c r="E135" s="3">
        <f t="shared" si="1"/>
        <v>1102</v>
      </c>
      <c r="F135" s="62" t="s">
        <v>110</v>
      </c>
    </row>
    <row r="136" spans="1:6" ht="15">
      <c r="A136" s="68" t="s">
        <v>109</v>
      </c>
      <c r="B136" s="3" t="s">
        <v>43</v>
      </c>
      <c r="C136" s="3">
        <v>936</v>
      </c>
      <c r="D136" s="3">
        <v>824</v>
      </c>
      <c r="E136" s="3">
        <f t="shared" si="1"/>
        <v>1760</v>
      </c>
      <c r="F136" s="62" t="s">
        <v>110</v>
      </c>
    </row>
    <row r="137" spans="1:6" ht="15.75" thickBot="1">
      <c r="A137" s="68" t="s">
        <v>109</v>
      </c>
      <c r="B137" s="5" t="s">
        <v>35</v>
      </c>
      <c r="C137" s="5">
        <v>9522</v>
      </c>
      <c r="D137" s="5">
        <v>0</v>
      </c>
      <c r="E137" s="3">
        <f t="shared" si="1"/>
        <v>9522</v>
      </c>
      <c r="F137" s="63" t="s">
        <v>108</v>
      </c>
    </row>
    <row r="138" spans="1:6" ht="16.5" thickBot="1" thickTop="1">
      <c r="A138" s="30">
        <v>12</v>
      </c>
      <c r="B138" s="44"/>
      <c r="C138" s="45">
        <f>SUM(C129:C137)</f>
        <v>188989</v>
      </c>
      <c r="D138" s="45">
        <f>SUM(D129:D137)</f>
        <v>4554</v>
      </c>
      <c r="E138" s="45">
        <f>C138+D138</f>
        <v>193543</v>
      </c>
      <c r="F138" s="60"/>
    </row>
    <row r="139" spans="1:5" ht="15">
      <c r="A139" s="17"/>
      <c r="B139" s="19"/>
      <c r="C139" s="17"/>
      <c r="D139" s="17"/>
      <c r="E139" s="17"/>
    </row>
    <row r="140" ht="15">
      <c r="A140" t="s">
        <v>111</v>
      </c>
    </row>
    <row r="141" spans="2:7" ht="15">
      <c r="B141" s="69" t="s">
        <v>112</v>
      </c>
      <c r="C141" s="69"/>
      <c r="D141" s="69"/>
      <c r="E141" s="69"/>
      <c r="F141" s="70"/>
      <c r="G141" s="69"/>
    </row>
    <row r="142" spans="2:7" ht="15">
      <c r="B142" s="69" t="s">
        <v>113</v>
      </c>
      <c r="C142" s="69"/>
      <c r="D142" s="69"/>
      <c r="E142" s="69"/>
      <c r="F142" s="70"/>
      <c r="G142" s="69"/>
    </row>
    <row r="143" spans="1:5" ht="15">
      <c r="A143" s="17"/>
      <c r="B143" s="19"/>
      <c r="C143" s="17"/>
      <c r="D143" s="17"/>
      <c r="E143" s="17"/>
    </row>
    <row r="144" spans="1:5" ht="15">
      <c r="A144" s="17"/>
      <c r="B144" s="19"/>
      <c r="C144" s="17"/>
      <c r="D144" s="17"/>
      <c r="E144" s="17"/>
    </row>
    <row r="146" ht="15.75" thickBot="1"/>
    <row r="147" spans="1:6" ht="15">
      <c r="A147" s="7" t="s">
        <v>1</v>
      </c>
      <c r="B147" s="8" t="s">
        <v>5</v>
      </c>
      <c r="C147" s="9"/>
      <c r="D147" s="10" t="s">
        <v>9</v>
      </c>
      <c r="E147" s="53" t="s">
        <v>8</v>
      </c>
      <c r="F147" s="56" t="s">
        <v>114</v>
      </c>
    </row>
    <row r="148" spans="1:6" ht="15">
      <c r="A148" s="11" t="s">
        <v>2</v>
      </c>
      <c r="B148" s="5" t="s">
        <v>6</v>
      </c>
      <c r="C148" s="4" t="s">
        <v>3</v>
      </c>
      <c r="D148" s="4" t="s">
        <v>4</v>
      </c>
      <c r="E148" s="54" t="s">
        <v>12</v>
      </c>
      <c r="F148" s="57" t="s">
        <v>115</v>
      </c>
    </row>
    <row r="149" spans="1:6" ht="15">
      <c r="A149" s="11"/>
      <c r="B149" s="5" t="s">
        <v>7</v>
      </c>
      <c r="C149" s="5"/>
      <c r="D149" s="5"/>
      <c r="E149" s="55" t="s">
        <v>13</v>
      </c>
      <c r="F149" s="57" t="s">
        <v>116</v>
      </c>
    </row>
    <row r="150" spans="1:6" ht="15.75" thickBot="1">
      <c r="A150" s="13"/>
      <c r="B150" s="14"/>
      <c r="C150" s="14" t="s">
        <v>10</v>
      </c>
      <c r="D150" s="14" t="s">
        <v>10</v>
      </c>
      <c r="E150" s="14" t="s">
        <v>10</v>
      </c>
      <c r="F150" s="58"/>
    </row>
    <row r="151" spans="1:6" ht="15.75" thickTop="1">
      <c r="A151" s="11"/>
      <c r="B151" s="3" t="s">
        <v>44</v>
      </c>
      <c r="C151" s="3">
        <v>59146</v>
      </c>
      <c r="D151" s="3">
        <v>38616</v>
      </c>
      <c r="E151" s="3">
        <f>C151+D151</f>
        <v>97762</v>
      </c>
      <c r="F151" s="61" t="s">
        <v>107</v>
      </c>
    </row>
    <row r="152" spans="1:6" ht="15.75" thickBot="1">
      <c r="A152" s="68" t="s">
        <v>109</v>
      </c>
      <c r="B152" s="3" t="s">
        <v>45</v>
      </c>
      <c r="C152" s="3">
        <v>0</v>
      </c>
      <c r="D152" s="3">
        <v>745</v>
      </c>
      <c r="E152" s="3">
        <f>C152+D152</f>
        <v>745</v>
      </c>
      <c r="F152" s="50" t="s">
        <v>110</v>
      </c>
    </row>
    <row r="153" spans="1:6" ht="16.5" thickBot="1" thickTop="1">
      <c r="A153" s="30">
        <v>13</v>
      </c>
      <c r="B153" s="44"/>
      <c r="C153" s="45">
        <f>SUM(C151:C152)</f>
        <v>59146</v>
      </c>
      <c r="D153" s="45">
        <f>SUM(D151:D152)</f>
        <v>39361</v>
      </c>
      <c r="E153" s="45">
        <f>C153+D153</f>
        <v>98507</v>
      </c>
      <c r="F153" s="60"/>
    </row>
    <row r="155" ht="15.75" thickBot="1"/>
    <row r="156" spans="1:6" ht="15">
      <c r="A156" s="7" t="s">
        <v>1</v>
      </c>
      <c r="B156" s="8" t="s">
        <v>5</v>
      </c>
      <c r="C156" s="9"/>
      <c r="D156" s="10" t="s">
        <v>9</v>
      </c>
      <c r="E156" s="53" t="s">
        <v>8</v>
      </c>
      <c r="F156" s="56" t="s">
        <v>114</v>
      </c>
    </row>
    <row r="157" spans="1:6" ht="15">
      <c r="A157" s="11" t="s">
        <v>2</v>
      </c>
      <c r="B157" s="5" t="s">
        <v>6</v>
      </c>
      <c r="C157" s="4" t="s">
        <v>3</v>
      </c>
      <c r="D157" s="4" t="s">
        <v>4</v>
      </c>
      <c r="E157" s="54" t="s">
        <v>12</v>
      </c>
      <c r="F157" s="57" t="s">
        <v>115</v>
      </c>
    </row>
    <row r="158" spans="1:6" ht="15">
      <c r="A158" s="11"/>
      <c r="B158" s="5" t="s">
        <v>7</v>
      </c>
      <c r="C158" s="5"/>
      <c r="D158" s="5"/>
      <c r="E158" s="55" t="s">
        <v>13</v>
      </c>
      <c r="F158" s="57" t="s">
        <v>116</v>
      </c>
    </row>
    <row r="159" spans="1:6" ht="15.75" thickBot="1">
      <c r="A159" s="13"/>
      <c r="B159" s="14"/>
      <c r="C159" s="14" t="s">
        <v>10</v>
      </c>
      <c r="D159" s="14" t="s">
        <v>10</v>
      </c>
      <c r="E159" s="14" t="s">
        <v>10</v>
      </c>
      <c r="F159" s="58"/>
    </row>
    <row r="160" spans="1:6" ht="15.75" thickTop="1">
      <c r="A160" s="11"/>
      <c r="B160" s="3" t="s">
        <v>46</v>
      </c>
      <c r="C160" s="3">
        <v>24991</v>
      </c>
      <c r="D160" s="3">
        <v>11882</v>
      </c>
      <c r="E160" s="3">
        <f>C160+D160</f>
        <v>36873</v>
      </c>
      <c r="F160" s="61" t="s">
        <v>107</v>
      </c>
    </row>
    <row r="161" spans="1:6" ht="15">
      <c r="A161" s="68" t="s">
        <v>109</v>
      </c>
      <c r="B161" s="3" t="s">
        <v>47</v>
      </c>
      <c r="C161" s="3">
        <v>0</v>
      </c>
      <c r="D161" s="3">
        <v>641</v>
      </c>
      <c r="E161" s="3">
        <f>C161+D161</f>
        <v>641</v>
      </c>
      <c r="F161" s="62" t="s">
        <v>110</v>
      </c>
    </row>
    <row r="162" spans="1:6" ht="15.75" thickBot="1">
      <c r="A162" s="68" t="s">
        <v>109</v>
      </c>
      <c r="B162" s="3" t="s">
        <v>45</v>
      </c>
      <c r="C162" s="3">
        <v>0</v>
      </c>
      <c r="D162" s="3">
        <v>744</v>
      </c>
      <c r="E162" s="3">
        <f>C162+D162</f>
        <v>744</v>
      </c>
      <c r="F162" s="63" t="s">
        <v>110</v>
      </c>
    </row>
    <row r="163" spans="1:6" ht="16.5" thickBot="1" thickTop="1">
      <c r="A163" s="30">
        <v>14</v>
      </c>
      <c r="B163" s="44"/>
      <c r="C163" s="45">
        <f>SUM(C160:C162)</f>
        <v>24991</v>
      </c>
      <c r="D163" s="45">
        <f>SUM(D160:D162)</f>
        <v>13267</v>
      </c>
      <c r="E163" s="45">
        <f>C163+D163</f>
        <v>38258</v>
      </c>
      <c r="F163" s="60"/>
    </row>
    <row r="165" ht="15.75" thickBot="1"/>
    <row r="166" spans="1:6" ht="15">
      <c r="A166" s="7" t="s">
        <v>1</v>
      </c>
      <c r="B166" s="8" t="s">
        <v>5</v>
      </c>
      <c r="C166" s="9"/>
      <c r="D166" s="10" t="s">
        <v>9</v>
      </c>
      <c r="E166" s="53" t="s">
        <v>8</v>
      </c>
      <c r="F166" s="56" t="s">
        <v>114</v>
      </c>
    </row>
    <row r="167" spans="1:6" ht="15">
      <c r="A167" s="11" t="s">
        <v>2</v>
      </c>
      <c r="B167" s="5" t="s">
        <v>6</v>
      </c>
      <c r="C167" s="4" t="s">
        <v>3</v>
      </c>
      <c r="D167" s="4" t="s">
        <v>4</v>
      </c>
      <c r="E167" s="54" t="s">
        <v>12</v>
      </c>
      <c r="F167" s="57" t="s">
        <v>115</v>
      </c>
    </row>
    <row r="168" spans="1:6" ht="15">
      <c r="A168" s="11"/>
      <c r="B168" s="5" t="s">
        <v>7</v>
      </c>
      <c r="C168" s="5"/>
      <c r="D168" s="5"/>
      <c r="E168" s="55" t="s">
        <v>13</v>
      </c>
      <c r="F168" s="57" t="s">
        <v>116</v>
      </c>
    </row>
    <row r="169" spans="1:6" ht="15.75" thickBot="1">
      <c r="A169" s="13"/>
      <c r="B169" s="14"/>
      <c r="C169" s="14" t="s">
        <v>10</v>
      </c>
      <c r="D169" s="14" t="s">
        <v>10</v>
      </c>
      <c r="E169" s="14" t="s">
        <v>10</v>
      </c>
      <c r="F169" s="58"/>
    </row>
    <row r="170" spans="1:6" ht="15.75" thickTop="1">
      <c r="A170" s="11"/>
      <c r="B170" s="3" t="s">
        <v>48</v>
      </c>
      <c r="C170" s="3">
        <v>39645</v>
      </c>
      <c r="D170" s="3">
        <f>2023+6442</f>
        <v>8465</v>
      </c>
      <c r="E170" s="3">
        <f>C170+D170</f>
        <v>48110</v>
      </c>
      <c r="F170" s="61" t="s">
        <v>107</v>
      </c>
    </row>
    <row r="171" spans="1:6" ht="15">
      <c r="A171" s="68" t="s">
        <v>109</v>
      </c>
      <c r="B171" s="3" t="s">
        <v>49</v>
      </c>
      <c r="C171" s="3">
        <v>153</v>
      </c>
      <c r="D171" s="3">
        <f>12+568</f>
        <v>580</v>
      </c>
      <c r="E171" s="3">
        <f>C171+D171</f>
        <v>733</v>
      </c>
      <c r="F171" s="62" t="s">
        <v>110</v>
      </c>
    </row>
    <row r="172" spans="1:6" ht="15.75" thickBot="1">
      <c r="A172" s="68" t="s">
        <v>109</v>
      </c>
      <c r="B172" s="3" t="s">
        <v>47</v>
      </c>
      <c r="C172" s="3">
        <v>0</v>
      </c>
      <c r="D172" s="3">
        <v>640</v>
      </c>
      <c r="E172" s="3">
        <f>C172+D172</f>
        <v>640</v>
      </c>
      <c r="F172" s="63" t="s">
        <v>110</v>
      </c>
    </row>
    <row r="173" spans="1:6" ht="16.5" thickBot="1" thickTop="1">
      <c r="A173" s="30">
        <v>15</v>
      </c>
      <c r="B173" s="44"/>
      <c r="C173" s="45">
        <f>SUM(C170:C172)</f>
        <v>39798</v>
      </c>
      <c r="D173" s="45">
        <f>SUM(D170:D172)</f>
        <v>9685</v>
      </c>
      <c r="E173" s="45">
        <f>C173+D173</f>
        <v>49483</v>
      </c>
      <c r="F173" s="60"/>
    </row>
    <row r="175" ht="15.75" thickBot="1"/>
    <row r="176" spans="1:6" ht="15">
      <c r="A176" s="7" t="s">
        <v>1</v>
      </c>
      <c r="B176" s="8" t="s">
        <v>5</v>
      </c>
      <c r="C176" s="9"/>
      <c r="D176" s="10" t="s">
        <v>9</v>
      </c>
      <c r="E176" s="53" t="s">
        <v>8</v>
      </c>
      <c r="F176" s="56" t="s">
        <v>114</v>
      </c>
    </row>
    <row r="177" spans="1:6" ht="15">
      <c r="A177" s="11" t="s">
        <v>2</v>
      </c>
      <c r="B177" s="5" t="s">
        <v>6</v>
      </c>
      <c r="C177" s="4" t="s">
        <v>3</v>
      </c>
      <c r="D177" s="4" t="s">
        <v>4</v>
      </c>
      <c r="E177" s="54" t="s">
        <v>12</v>
      </c>
      <c r="F177" s="57" t="s">
        <v>115</v>
      </c>
    </row>
    <row r="178" spans="1:6" ht="15">
      <c r="A178" s="11"/>
      <c r="B178" s="5" t="s">
        <v>7</v>
      </c>
      <c r="C178" s="5"/>
      <c r="D178" s="5"/>
      <c r="E178" s="55" t="s">
        <v>13</v>
      </c>
      <c r="F178" s="57" t="s">
        <v>116</v>
      </c>
    </row>
    <row r="179" spans="1:6" ht="15.75" thickBot="1">
      <c r="A179" s="13"/>
      <c r="B179" s="14"/>
      <c r="C179" s="14" t="s">
        <v>10</v>
      </c>
      <c r="D179" s="14" t="s">
        <v>10</v>
      </c>
      <c r="E179" s="14" t="s">
        <v>10</v>
      </c>
      <c r="F179" s="58"/>
    </row>
    <row r="180" spans="1:6" ht="15.75" thickTop="1">
      <c r="A180" s="11"/>
      <c r="B180" s="3" t="s">
        <v>50</v>
      </c>
      <c r="C180" s="3">
        <v>24747</v>
      </c>
      <c r="D180" s="3">
        <v>11798</v>
      </c>
      <c r="E180" s="3">
        <f>C180+D180</f>
        <v>36545</v>
      </c>
      <c r="F180" s="61" t="s">
        <v>107</v>
      </c>
    </row>
    <row r="181" spans="1:6" ht="15">
      <c r="A181" s="68" t="s">
        <v>109</v>
      </c>
      <c r="B181" s="3" t="s">
        <v>49</v>
      </c>
      <c r="C181" s="3">
        <v>104</v>
      </c>
      <c r="D181" s="3">
        <f>633+13</f>
        <v>646</v>
      </c>
      <c r="E181" s="3">
        <f>C181+D181</f>
        <v>750</v>
      </c>
      <c r="F181" s="62" t="s">
        <v>110</v>
      </c>
    </row>
    <row r="182" spans="1:6" ht="15.75" thickBot="1">
      <c r="A182" s="68" t="s">
        <v>109</v>
      </c>
      <c r="B182" s="3" t="s">
        <v>51</v>
      </c>
      <c r="C182" s="3">
        <v>0</v>
      </c>
      <c r="D182" s="3">
        <v>923</v>
      </c>
      <c r="E182" s="3">
        <f>C182+D182</f>
        <v>923</v>
      </c>
      <c r="F182" s="63" t="s">
        <v>110</v>
      </c>
    </row>
    <row r="183" spans="1:6" ht="16.5" thickBot="1" thickTop="1">
      <c r="A183" s="30">
        <v>16</v>
      </c>
      <c r="B183" s="44"/>
      <c r="C183" s="45">
        <f>SUM(C180:C182)</f>
        <v>24851</v>
      </c>
      <c r="D183" s="45">
        <f>SUM(D180:D182)</f>
        <v>13367</v>
      </c>
      <c r="E183" s="45">
        <f>C183+D183</f>
        <v>38218</v>
      </c>
      <c r="F183" s="60"/>
    </row>
    <row r="184" spans="1:5" ht="15">
      <c r="A184" s="17"/>
      <c r="B184" s="19"/>
      <c r="C184" s="17"/>
      <c r="D184" s="17"/>
      <c r="E184" s="17"/>
    </row>
    <row r="185" ht="15">
      <c r="A185" t="s">
        <v>111</v>
      </c>
    </row>
    <row r="186" spans="2:7" ht="15">
      <c r="B186" s="69" t="s">
        <v>112</v>
      </c>
      <c r="C186" s="69"/>
      <c r="D186" s="69"/>
      <c r="E186" s="69"/>
      <c r="F186" s="70"/>
      <c r="G186" s="69"/>
    </row>
    <row r="187" spans="2:7" ht="15">
      <c r="B187" s="69" t="s">
        <v>113</v>
      </c>
      <c r="C187" s="69"/>
      <c r="D187" s="69"/>
      <c r="E187" s="69"/>
      <c r="F187" s="70"/>
      <c r="G187" s="69"/>
    </row>
    <row r="188" spans="1:5" ht="15">
      <c r="A188" s="17"/>
      <c r="B188" s="19"/>
      <c r="C188" s="17"/>
      <c r="D188" s="17"/>
      <c r="E188" s="17"/>
    </row>
    <row r="189" spans="1:5" ht="15">
      <c r="A189" s="17"/>
      <c r="B189" s="19"/>
      <c r="C189" s="17"/>
      <c r="D189" s="17"/>
      <c r="E189" s="17"/>
    </row>
    <row r="190" spans="1:5" ht="15">
      <c r="A190" s="17"/>
      <c r="B190" s="19"/>
      <c r="C190" s="17"/>
      <c r="D190" s="17"/>
      <c r="E190" s="17"/>
    </row>
    <row r="191" spans="1:5" ht="15">
      <c r="A191" s="17"/>
      <c r="B191" s="19"/>
      <c r="C191" s="17"/>
      <c r="D191" s="17"/>
      <c r="E191" s="17"/>
    </row>
    <row r="193" ht="15.75" thickBot="1"/>
    <row r="194" spans="1:6" ht="15">
      <c r="A194" s="7" t="s">
        <v>1</v>
      </c>
      <c r="B194" s="8" t="s">
        <v>5</v>
      </c>
      <c r="C194" s="9"/>
      <c r="D194" s="10" t="s">
        <v>9</v>
      </c>
      <c r="E194" s="53" t="s">
        <v>8</v>
      </c>
      <c r="F194" s="56" t="s">
        <v>114</v>
      </c>
    </row>
    <row r="195" spans="1:6" ht="15">
      <c r="A195" s="11" t="s">
        <v>2</v>
      </c>
      <c r="B195" s="5" t="s">
        <v>6</v>
      </c>
      <c r="C195" s="4" t="s">
        <v>3</v>
      </c>
      <c r="D195" s="4" t="s">
        <v>4</v>
      </c>
      <c r="E195" s="54" t="s">
        <v>12</v>
      </c>
      <c r="F195" s="57" t="s">
        <v>115</v>
      </c>
    </row>
    <row r="196" spans="1:6" ht="15">
      <c r="A196" s="11"/>
      <c r="B196" s="5" t="s">
        <v>7</v>
      </c>
      <c r="C196" s="5"/>
      <c r="D196" s="5"/>
      <c r="E196" s="55" t="s">
        <v>13</v>
      </c>
      <c r="F196" s="57" t="s">
        <v>116</v>
      </c>
    </row>
    <row r="197" spans="1:6" ht="15.75" thickBot="1">
      <c r="A197" s="13"/>
      <c r="B197" s="14"/>
      <c r="C197" s="14" t="s">
        <v>10</v>
      </c>
      <c r="D197" s="14" t="s">
        <v>10</v>
      </c>
      <c r="E197" s="14" t="s">
        <v>10</v>
      </c>
      <c r="F197" s="58"/>
    </row>
    <row r="198" spans="1:6" ht="15.75" thickTop="1">
      <c r="A198" s="11"/>
      <c r="B198" s="3" t="s">
        <v>52</v>
      </c>
      <c r="C198" s="3">
        <v>19083</v>
      </c>
      <c r="D198" s="3">
        <v>10040</v>
      </c>
      <c r="E198" s="3">
        <f>C198+D198</f>
        <v>29123</v>
      </c>
      <c r="F198" s="61" t="s">
        <v>107</v>
      </c>
    </row>
    <row r="199" spans="1:6" ht="15">
      <c r="A199" s="68" t="s">
        <v>109</v>
      </c>
      <c r="B199" s="3" t="s">
        <v>43</v>
      </c>
      <c r="C199" s="3">
        <v>292</v>
      </c>
      <c r="D199" s="3">
        <v>892</v>
      </c>
      <c r="E199" s="3">
        <f>C199+D199</f>
        <v>1184</v>
      </c>
      <c r="F199" s="62" t="s">
        <v>110</v>
      </c>
    </row>
    <row r="200" spans="1:6" ht="15.75" thickBot="1">
      <c r="A200" s="68" t="s">
        <v>109</v>
      </c>
      <c r="B200" s="3" t="s">
        <v>51</v>
      </c>
      <c r="C200" s="3">
        <v>667</v>
      </c>
      <c r="D200" s="3">
        <v>327</v>
      </c>
      <c r="E200" s="3">
        <f>C200+D200</f>
        <v>994</v>
      </c>
      <c r="F200" s="63" t="s">
        <v>110</v>
      </c>
    </row>
    <row r="201" spans="1:6" ht="16.5" thickBot="1" thickTop="1">
      <c r="A201" s="30">
        <v>17</v>
      </c>
      <c r="B201" s="44"/>
      <c r="C201" s="45">
        <f>SUM(C198:C200)</f>
        <v>20042</v>
      </c>
      <c r="D201" s="45">
        <f>SUM(D198:D200)</f>
        <v>11259</v>
      </c>
      <c r="E201" s="45">
        <f>C201+D201</f>
        <v>31301</v>
      </c>
      <c r="F201" s="60"/>
    </row>
    <row r="203" ht="15.75" thickBot="1"/>
    <row r="204" spans="1:6" ht="15">
      <c r="A204" s="7" t="s">
        <v>1</v>
      </c>
      <c r="B204" s="8" t="s">
        <v>5</v>
      </c>
      <c r="C204" s="9"/>
      <c r="D204" s="10" t="s">
        <v>9</v>
      </c>
      <c r="E204" s="53" t="s">
        <v>8</v>
      </c>
      <c r="F204" s="56" t="s">
        <v>114</v>
      </c>
    </row>
    <row r="205" spans="1:6" ht="15">
      <c r="A205" s="11" t="s">
        <v>2</v>
      </c>
      <c r="B205" s="5" t="s">
        <v>6</v>
      </c>
      <c r="C205" s="4" t="s">
        <v>3</v>
      </c>
      <c r="D205" s="4" t="s">
        <v>4</v>
      </c>
      <c r="E205" s="54" t="s">
        <v>12</v>
      </c>
      <c r="F205" s="57" t="s">
        <v>115</v>
      </c>
    </row>
    <row r="206" spans="1:6" ht="15">
      <c r="A206" s="11"/>
      <c r="B206" s="5" t="s">
        <v>7</v>
      </c>
      <c r="C206" s="5"/>
      <c r="D206" s="5"/>
      <c r="E206" s="55" t="s">
        <v>13</v>
      </c>
      <c r="F206" s="57" t="s">
        <v>116</v>
      </c>
    </row>
    <row r="207" spans="1:6" ht="15.75" thickBot="1">
      <c r="A207" s="13"/>
      <c r="B207" s="14"/>
      <c r="C207" s="14" t="s">
        <v>10</v>
      </c>
      <c r="D207" s="14" t="s">
        <v>10</v>
      </c>
      <c r="E207" s="14" t="s">
        <v>10</v>
      </c>
      <c r="F207" s="58"/>
    </row>
    <row r="208" spans="1:6" ht="15.75" thickTop="1">
      <c r="A208" s="11"/>
      <c r="B208" s="3" t="s">
        <v>36</v>
      </c>
      <c r="C208" s="3">
        <v>43540</v>
      </c>
      <c r="D208" s="3">
        <v>24987</v>
      </c>
      <c r="E208" s="3">
        <f>C208+D208</f>
        <v>68527</v>
      </c>
      <c r="F208" s="61"/>
    </row>
    <row r="209" spans="1:6" ht="15">
      <c r="A209" s="11"/>
      <c r="B209" s="3" t="s">
        <v>42</v>
      </c>
      <c r="C209" s="3">
        <v>0</v>
      </c>
      <c r="D209" s="3">
        <v>951</v>
      </c>
      <c r="E209" s="3">
        <f>C209+D209</f>
        <v>951</v>
      </c>
      <c r="F209" s="62"/>
    </row>
    <row r="210" spans="1:6" ht="15">
      <c r="A210" s="11"/>
      <c r="B210" s="3" t="s">
        <v>53</v>
      </c>
      <c r="C210" s="3">
        <v>0</v>
      </c>
      <c r="D210" s="3">
        <v>164</v>
      </c>
      <c r="E210" s="3">
        <f>C210+D210</f>
        <v>164</v>
      </c>
      <c r="F210" s="62"/>
    </row>
    <row r="211" spans="1:6" ht="15.75" thickBot="1">
      <c r="A211" s="11"/>
      <c r="B211" s="3" t="s">
        <v>43</v>
      </c>
      <c r="C211" s="3">
        <v>412</v>
      </c>
      <c r="D211" s="3">
        <f>682+17</f>
        <v>699</v>
      </c>
      <c r="E211" s="3">
        <f>C211+D211</f>
        <v>1111</v>
      </c>
      <c r="F211" s="63"/>
    </row>
    <row r="212" spans="1:6" ht="16.5" thickBot="1" thickTop="1">
      <c r="A212" s="30">
        <v>18</v>
      </c>
      <c r="B212" s="44"/>
      <c r="C212" s="45">
        <f>SUM(C208:C211)</f>
        <v>43952</v>
      </c>
      <c r="D212" s="45">
        <f>SUM(D208:D211)</f>
        <v>26801</v>
      </c>
      <c r="E212" s="45">
        <f>C212+D212</f>
        <v>70753</v>
      </c>
      <c r="F212" s="60"/>
    </row>
    <row r="214" ht="15.75" thickBot="1"/>
    <row r="215" spans="1:6" ht="15">
      <c r="A215" s="7" t="s">
        <v>1</v>
      </c>
      <c r="B215" s="8" t="s">
        <v>5</v>
      </c>
      <c r="C215" s="9"/>
      <c r="D215" s="10" t="s">
        <v>9</v>
      </c>
      <c r="E215" s="53" t="s">
        <v>8</v>
      </c>
      <c r="F215" s="56" t="s">
        <v>114</v>
      </c>
    </row>
    <row r="216" spans="1:6" ht="15">
      <c r="A216" s="11" t="s">
        <v>2</v>
      </c>
      <c r="B216" s="5" t="s">
        <v>6</v>
      </c>
      <c r="C216" s="4" t="s">
        <v>3</v>
      </c>
      <c r="D216" s="4" t="s">
        <v>4</v>
      </c>
      <c r="E216" s="54" t="s">
        <v>12</v>
      </c>
      <c r="F216" s="57" t="s">
        <v>115</v>
      </c>
    </row>
    <row r="217" spans="1:6" ht="15">
      <c r="A217" s="11"/>
      <c r="B217" s="5" t="s">
        <v>7</v>
      </c>
      <c r="C217" s="5"/>
      <c r="D217" s="5"/>
      <c r="E217" s="55" t="s">
        <v>13</v>
      </c>
      <c r="F217" s="57" t="s">
        <v>116</v>
      </c>
    </row>
    <row r="218" spans="1:6" ht="15.75" thickBot="1">
      <c r="A218" s="13"/>
      <c r="B218" s="14"/>
      <c r="C218" s="14" t="s">
        <v>10</v>
      </c>
      <c r="D218" s="14" t="s">
        <v>10</v>
      </c>
      <c r="E218" s="14" t="s">
        <v>10</v>
      </c>
      <c r="F218" s="58"/>
    </row>
    <row r="219" spans="1:6" ht="15.75" thickTop="1">
      <c r="A219" s="11"/>
      <c r="B219" s="3" t="s">
        <v>36</v>
      </c>
      <c r="C219" s="3">
        <v>49172</v>
      </c>
      <c r="D219" s="3">
        <v>8758</v>
      </c>
      <c r="E219" s="3">
        <f>C219+D219</f>
        <v>57930</v>
      </c>
      <c r="F219" s="61" t="s">
        <v>107</v>
      </c>
    </row>
    <row r="220" spans="1:6" ht="15">
      <c r="A220" s="68" t="s">
        <v>109</v>
      </c>
      <c r="B220" s="3" t="s">
        <v>41</v>
      </c>
      <c r="C220" s="3">
        <v>161</v>
      </c>
      <c r="D220" s="3">
        <v>16</v>
      </c>
      <c r="E220" s="3">
        <f>C220+D220</f>
        <v>177</v>
      </c>
      <c r="F220" s="62" t="s">
        <v>110</v>
      </c>
    </row>
    <row r="221" spans="1:6" ht="15">
      <c r="A221" s="68" t="s">
        <v>109</v>
      </c>
      <c r="B221" s="3" t="s">
        <v>42</v>
      </c>
      <c r="C221" s="3">
        <v>0</v>
      </c>
      <c r="D221" s="3">
        <v>919</v>
      </c>
      <c r="E221" s="3">
        <f>C221+D221</f>
        <v>919</v>
      </c>
      <c r="F221" s="62" t="s">
        <v>110</v>
      </c>
    </row>
    <row r="222" spans="1:6" ht="15.75" thickBot="1">
      <c r="A222" s="68" t="s">
        <v>109</v>
      </c>
      <c r="B222" s="3" t="s">
        <v>49</v>
      </c>
      <c r="C222" s="3">
        <v>480</v>
      </c>
      <c r="D222" s="3">
        <v>15</v>
      </c>
      <c r="E222" s="3">
        <f>C222+D222</f>
        <v>495</v>
      </c>
      <c r="F222" s="50" t="s">
        <v>110</v>
      </c>
    </row>
    <row r="223" spans="1:6" ht="16.5" thickBot="1" thickTop="1">
      <c r="A223" s="30">
        <v>19</v>
      </c>
      <c r="B223" s="44"/>
      <c r="C223" s="45">
        <f>SUM(C219:C222)</f>
        <v>49813</v>
      </c>
      <c r="D223" s="45">
        <f>SUM(D219:D222)</f>
        <v>9708</v>
      </c>
      <c r="E223" s="45">
        <f>C223+D223</f>
        <v>59521</v>
      </c>
      <c r="F223" s="60"/>
    </row>
    <row r="225" ht="15.75" thickBot="1"/>
    <row r="226" spans="1:6" ht="15">
      <c r="A226" s="7" t="s">
        <v>1</v>
      </c>
      <c r="B226" s="8" t="s">
        <v>5</v>
      </c>
      <c r="C226" s="9"/>
      <c r="D226" s="10" t="s">
        <v>9</v>
      </c>
      <c r="E226" s="53" t="s">
        <v>8</v>
      </c>
      <c r="F226" s="56" t="s">
        <v>114</v>
      </c>
    </row>
    <row r="227" spans="1:6" ht="15">
      <c r="A227" s="11" t="s">
        <v>2</v>
      </c>
      <c r="B227" s="5" t="s">
        <v>6</v>
      </c>
      <c r="C227" s="4" t="s">
        <v>3</v>
      </c>
      <c r="D227" s="4" t="s">
        <v>4</v>
      </c>
      <c r="E227" s="54" t="s">
        <v>12</v>
      </c>
      <c r="F227" s="57" t="s">
        <v>115</v>
      </c>
    </row>
    <row r="228" spans="1:6" ht="15">
      <c r="A228" s="11"/>
      <c r="B228" s="5" t="s">
        <v>7</v>
      </c>
      <c r="C228" s="5"/>
      <c r="D228" s="5"/>
      <c r="E228" s="55" t="s">
        <v>13</v>
      </c>
      <c r="F228" s="57" t="s">
        <v>116</v>
      </c>
    </row>
    <row r="229" spans="1:6" ht="15.75" thickBot="1">
      <c r="A229" s="13"/>
      <c r="B229" s="14"/>
      <c r="C229" s="14" t="s">
        <v>10</v>
      </c>
      <c r="D229" s="14" t="s">
        <v>10</v>
      </c>
      <c r="E229" s="14" t="s">
        <v>10</v>
      </c>
      <c r="F229" s="58"/>
    </row>
    <row r="230" spans="1:6" ht="16.5" thickBot="1" thickTop="1">
      <c r="A230" s="11"/>
      <c r="B230" s="3" t="s">
        <v>36</v>
      </c>
      <c r="C230" s="3">
        <v>0</v>
      </c>
      <c r="D230" s="3">
        <v>32308</v>
      </c>
      <c r="E230" s="3">
        <f>C230+D230</f>
        <v>32308</v>
      </c>
      <c r="F230" s="48" t="s">
        <v>107</v>
      </c>
    </row>
    <row r="231" spans="1:6" ht="16.5" thickBot="1" thickTop="1">
      <c r="A231" s="30">
        <v>20</v>
      </c>
      <c r="B231" s="44"/>
      <c r="C231" s="45">
        <f>SUM(C230:C230)</f>
        <v>0</v>
      </c>
      <c r="D231" s="45">
        <f>SUM(D230:D230)</f>
        <v>32308</v>
      </c>
      <c r="E231" s="45">
        <f>C231+D231</f>
        <v>32308</v>
      </c>
      <c r="F231" s="60"/>
    </row>
    <row r="233" ht="15">
      <c r="A233" t="s">
        <v>111</v>
      </c>
    </row>
    <row r="234" spans="2:7" ht="15">
      <c r="B234" s="69" t="s">
        <v>112</v>
      </c>
      <c r="C234" s="69"/>
      <c r="D234" s="69"/>
      <c r="E234" s="69"/>
      <c r="F234" s="70"/>
      <c r="G234" s="69"/>
    </row>
    <row r="235" spans="2:7" ht="15">
      <c r="B235" s="69" t="s">
        <v>113</v>
      </c>
      <c r="C235" s="69"/>
      <c r="D235" s="69"/>
      <c r="E235" s="69"/>
      <c r="F235" s="70"/>
      <c r="G235" s="69"/>
    </row>
    <row r="239" ht="15.75" thickBot="1"/>
    <row r="240" spans="1:6" ht="15">
      <c r="A240" s="7" t="s">
        <v>1</v>
      </c>
      <c r="B240" s="8" t="s">
        <v>5</v>
      </c>
      <c r="C240" s="9"/>
      <c r="D240" s="10" t="s">
        <v>9</v>
      </c>
      <c r="E240" s="53" t="s">
        <v>8</v>
      </c>
      <c r="F240" s="56" t="s">
        <v>114</v>
      </c>
    </row>
    <row r="241" spans="1:6" ht="15">
      <c r="A241" s="11" t="s">
        <v>2</v>
      </c>
      <c r="B241" s="5" t="s">
        <v>6</v>
      </c>
      <c r="C241" s="4" t="s">
        <v>3</v>
      </c>
      <c r="D241" s="4" t="s">
        <v>4</v>
      </c>
      <c r="E241" s="54" t="s">
        <v>12</v>
      </c>
      <c r="F241" s="57" t="s">
        <v>115</v>
      </c>
    </row>
    <row r="242" spans="1:6" ht="15">
      <c r="A242" s="11"/>
      <c r="B242" s="5" t="s">
        <v>7</v>
      </c>
      <c r="C242" s="5"/>
      <c r="D242" s="5"/>
      <c r="E242" s="55" t="s">
        <v>13</v>
      </c>
      <c r="F242" s="57" t="s">
        <v>116</v>
      </c>
    </row>
    <row r="243" spans="1:6" ht="15.75" thickBot="1">
      <c r="A243" s="13"/>
      <c r="B243" s="14"/>
      <c r="C243" s="14" t="s">
        <v>10</v>
      </c>
      <c r="D243" s="14" t="s">
        <v>10</v>
      </c>
      <c r="E243" s="14" t="s">
        <v>10</v>
      </c>
      <c r="F243" s="58"/>
    </row>
    <row r="244" spans="1:6" ht="15.75" thickTop="1">
      <c r="A244" s="11"/>
      <c r="B244" s="3" t="s">
        <v>36</v>
      </c>
      <c r="C244" s="3">
        <v>39160</v>
      </c>
      <c r="D244" s="3">
        <f>13607+10851</f>
        <v>24458</v>
      </c>
      <c r="E244" s="3">
        <f>C244+D244</f>
        <v>63618</v>
      </c>
      <c r="F244" s="61" t="s">
        <v>107</v>
      </c>
    </row>
    <row r="245" spans="1:6" ht="15">
      <c r="A245" s="68" t="s">
        <v>109</v>
      </c>
      <c r="B245" s="3" t="s">
        <v>38</v>
      </c>
      <c r="C245" s="3">
        <v>440</v>
      </c>
      <c r="D245" s="3">
        <v>663</v>
      </c>
      <c r="E245" s="3">
        <f>C245+D245</f>
        <v>1103</v>
      </c>
      <c r="F245" s="62" t="s">
        <v>110</v>
      </c>
    </row>
    <row r="246" spans="1:6" ht="15.75" thickBot="1">
      <c r="A246" s="68" t="s">
        <v>109</v>
      </c>
      <c r="B246" s="3" t="s">
        <v>39</v>
      </c>
      <c r="C246" s="3">
        <v>0</v>
      </c>
      <c r="D246" s="3">
        <v>1714</v>
      </c>
      <c r="E246" s="3">
        <f>C246+D246</f>
        <v>1714</v>
      </c>
      <c r="F246" s="63" t="s">
        <v>110</v>
      </c>
    </row>
    <row r="247" spans="1:6" ht="16.5" thickBot="1" thickTop="1">
      <c r="A247" s="30">
        <v>21</v>
      </c>
      <c r="B247" s="44"/>
      <c r="C247" s="45">
        <f>SUM(C244:C246)</f>
        <v>39600</v>
      </c>
      <c r="D247" s="45">
        <f>SUM(D244:D246)</f>
        <v>26835</v>
      </c>
      <c r="E247" s="45">
        <f>C247+D247</f>
        <v>66435</v>
      </c>
      <c r="F247" s="60"/>
    </row>
    <row r="248" spans="1:5" ht="15">
      <c r="A248" s="17"/>
      <c r="B248" s="19"/>
      <c r="C248" s="17"/>
      <c r="D248" s="17"/>
      <c r="E248" s="17"/>
    </row>
    <row r="249" spans="1:5" ht="15.75" thickBot="1">
      <c r="A249" s="17"/>
      <c r="B249" s="19"/>
      <c r="C249" s="17"/>
      <c r="D249" s="17"/>
      <c r="E249" s="17"/>
    </row>
    <row r="250" spans="1:6" ht="15">
      <c r="A250" s="7" t="s">
        <v>1</v>
      </c>
      <c r="B250" s="8" t="s">
        <v>5</v>
      </c>
      <c r="C250" s="9"/>
      <c r="D250" s="10" t="s">
        <v>9</v>
      </c>
      <c r="E250" s="53" t="s">
        <v>8</v>
      </c>
      <c r="F250" s="56" t="s">
        <v>114</v>
      </c>
    </row>
    <row r="251" spans="1:6" ht="15">
      <c r="A251" s="11" t="s">
        <v>2</v>
      </c>
      <c r="B251" s="5" t="s">
        <v>6</v>
      </c>
      <c r="C251" s="4" t="s">
        <v>3</v>
      </c>
      <c r="D251" s="4" t="s">
        <v>4</v>
      </c>
      <c r="E251" s="54" t="s">
        <v>12</v>
      </c>
      <c r="F251" s="57" t="s">
        <v>115</v>
      </c>
    </row>
    <row r="252" spans="1:6" ht="15">
      <c r="A252" s="11"/>
      <c r="B252" s="5" t="s">
        <v>7</v>
      </c>
      <c r="C252" s="5"/>
      <c r="D252" s="5"/>
      <c r="E252" s="55" t="s">
        <v>13</v>
      </c>
      <c r="F252" s="57" t="s">
        <v>116</v>
      </c>
    </row>
    <row r="253" spans="1:6" ht="15.75" thickBot="1">
      <c r="A253" s="13"/>
      <c r="B253" s="14"/>
      <c r="C253" s="14" t="s">
        <v>10</v>
      </c>
      <c r="D253" s="14" t="s">
        <v>10</v>
      </c>
      <c r="E253" s="14" t="s">
        <v>10</v>
      </c>
      <c r="F253" s="58"/>
    </row>
    <row r="254" spans="1:6" ht="15.75" thickTop="1">
      <c r="A254" s="11"/>
      <c r="B254" s="3" t="s">
        <v>30</v>
      </c>
      <c r="C254" s="3">
        <v>8920</v>
      </c>
      <c r="D254" s="3">
        <v>0</v>
      </c>
      <c r="E254" s="3">
        <f aca="true" t="shared" si="2" ref="E254:E262">C254+D254</f>
        <v>8920</v>
      </c>
      <c r="F254" s="61" t="s">
        <v>107</v>
      </c>
    </row>
    <row r="255" spans="1:6" ht="15">
      <c r="A255" s="11"/>
      <c r="B255" s="3" t="s">
        <v>37</v>
      </c>
      <c r="C255" s="3">
        <f>20625+42411+44253</f>
        <v>107289</v>
      </c>
      <c r="D255" s="3">
        <f>4666+460+376</f>
        <v>5502</v>
      </c>
      <c r="E255" s="3">
        <f t="shared" si="2"/>
        <v>112791</v>
      </c>
      <c r="F255" s="62" t="s">
        <v>107</v>
      </c>
    </row>
    <row r="256" spans="1:6" ht="15">
      <c r="A256" s="68" t="s">
        <v>109</v>
      </c>
      <c r="B256" s="3" t="s">
        <v>31</v>
      </c>
      <c r="C256" s="3">
        <v>144</v>
      </c>
      <c r="D256" s="3">
        <v>0</v>
      </c>
      <c r="E256" s="3">
        <f t="shared" si="2"/>
        <v>144</v>
      </c>
      <c r="F256" s="62" t="s">
        <v>110</v>
      </c>
    </row>
    <row r="257" spans="1:6" ht="15">
      <c r="A257" s="68" t="s">
        <v>109</v>
      </c>
      <c r="B257" s="3" t="s">
        <v>33</v>
      </c>
      <c r="C257" s="3">
        <v>1518</v>
      </c>
      <c r="D257" s="3">
        <v>0</v>
      </c>
      <c r="E257" s="3">
        <f t="shared" si="2"/>
        <v>1518</v>
      </c>
      <c r="F257" s="62" t="s">
        <v>110</v>
      </c>
    </row>
    <row r="258" spans="1:6" ht="15">
      <c r="A258" s="68" t="s">
        <v>109</v>
      </c>
      <c r="B258" s="3" t="s">
        <v>34</v>
      </c>
      <c r="C258" s="3">
        <v>2673</v>
      </c>
      <c r="D258" s="3">
        <v>0</v>
      </c>
      <c r="E258" s="3">
        <f t="shared" si="2"/>
        <v>2673</v>
      </c>
      <c r="F258" s="62" t="s">
        <v>110</v>
      </c>
    </row>
    <row r="259" spans="1:6" ht="15">
      <c r="A259" s="68" t="s">
        <v>109</v>
      </c>
      <c r="B259" s="3" t="s">
        <v>54</v>
      </c>
      <c r="C259" s="3">
        <v>1764</v>
      </c>
      <c r="D259" s="3">
        <v>21</v>
      </c>
      <c r="E259" s="3">
        <f t="shared" si="2"/>
        <v>1785</v>
      </c>
      <c r="F259" s="62" t="s">
        <v>110</v>
      </c>
    </row>
    <row r="260" spans="1:6" ht="15">
      <c r="A260" s="68" t="s">
        <v>109</v>
      </c>
      <c r="B260" s="3" t="s">
        <v>55</v>
      </c>
      <c r="C260" s="3">
        <v>1979</v>
      </c>
      <c r="D260" s="3">
        <v>14</v>
      </c>
      <c r="E260" s="3">
        <f t="shared" si="2"/>
        <v>1993</v>
      </c>
      <c r="F260" s="62" t="s">
        <v>110</v>
      </c>
    </row>
    <row r="261" spans="1:6" ht="15">
      <c r="A261" s="68" t="s">
        <v>109</v>
      </c>
      <c r="B261" s="3" t="s">
        <v>38</v>
      </c>
      <c r="C261" s="3">
        <v>399</v>
      </c>
      <c r="D261" s="3">
        <v>644</v>
      </c>
      <c r="E261" s="3">
        <f t="shared" si="2"/>
        <v>1043</v>
      </c>
      <c r="F261" s="62" t="s">
        <v>110</v>
      </c>
    </row>
    <row r="262" spans="1:6" ht="15.75" thickBot="1">
      <c r="A262" s="68" t="s">
        <v>109</v>
      </c>
      <c r="B262" s="5" t="s">
        <v>35</v>
      </c>
      <c r="C262" s="5">
        <v>2252</v>
      </c>
      <c r="D262" s="5">
        <v>0</v>
      </c>
      <c r="E262" s="3">
        <f t="shared" si="2"/>
        <v>2252</v>
      </c>
      <c r="F262" s="50" t="s">
        <v>108</v>
      </c>
    </row>
    <row r="263" spans="1:6" ht="16.5" thickBot="1" thickTop="1">
      <c r="A263" s="30">
        <v>22</v>
      </c>
      <c r="B263" s="44"/>
      <c r="C263" s="45">
        <f>SUM(C254:C262)</f>
        <v>126938</v>
      </c>
      <c r="D263" s="45">
        <f>SUM(D254:D262)</f>
        <v>6181</v>
      </c>
      <c r="E263" s="45">
        <f>C263+D263</f>
        <v>133119</v>
      </c>
      <c r="F263" s="60"/>
    </row>
    <row r="264" ht="15">
      <c r="F264" s="19"/>
    </row>
    <row r="265" ht="15.75" thickBot="1"/>
    <row r="266" spans="1:6" ht="15">
      <c r="A266" s="7" t="s">
        <v>1</v>
      </c>
      <c r="B266" s="8" t="s">
        <v>5</v>
      </c>
      <c r="C266" s="9"/>
      <c r="D266" s="10" t="s">
        <v>9</v>
      </c>
      <c r="E266" s="53" t="s">
        <v>8</v>
      </c>
      <c r="F266" s="56" t="s">
        <v>114</v>
      </c>
    </row>
    <row r="267" spans="1:6" ht="15">
      <c r="A267" s="11" t="s">
        <v>2</v>
      </c>
      <c r="B267" s="5" t="s">
        <v>6</v>
      </c>
      <c r="C267" s="4" t="s">
        <v>3</v>
      </c>
      <c r="D267" s="4" t="s">
        <v>4</v>
      </c>
      <c r="E267" s="54" t="s">
        <v>12</v>
      </c>
      <c r="F267" s="57" t="s">
        <v>115</v>
      </c>
    </row>
    <row r="268" spans="1:6" ht="15">
      <c r="A268" s="11"/>
      <c r="B268" s="5" t="s">
        <v>7</v>
      </c>
      <c r="C268" s="5"/>
      <c r="D268" s="5"/>
      <c r="E268" s="55" t="s">
        <v>13</v>
      </c>
      <c r="F268" s="57" t="s">
        <v>116</v>
      </c>
    </row>
    <row r="269" spans="1:6" ht="15.75" thickBot="1">
      <c r="A269" s="13"/>
      <c r="B269" s="14"/>
      <c r="C269" s="14" t="s">
        <v>10</v>
      </c>
      <c r="D269" s="14" t="s">
        <v>10</v>
      </c>
      <c r="E269" s="14" t="s">
        <v>10</v>
      </c>
      <c r="F269" s="58"/>
    </row>
    <row r="270" spans="1:6" ht="15.75" thickTop="1">
      <c r="A270" s="11"/>
      <c r="B270" s="3" t="s">
        <v>24</v>
      </c>
      <c r="C270" s="3">
        <v>10570</v>
      </c>
      <c r="D270" s="3">
        <v>1467</v>
      </c>
      <c r="E270" s="3">
        <f aca="true" t="shared" si="3" ref="E270:E279">C270+D270</f>
        <v>12037</v>
      </c>
      <c r="F270" s="61" t="s">
        <v>107</v>
      </c>
    </row>
    <row r="271" spans="1:6" ht="15">
      <c r="A271" s="11"/>
      <c r="B271" s="3" t="s">
        <v>56</v>
      </c>
      <c r="C271" s="3">
        <v>13941</v>
      </c>
      <c r="D271" s="3">
        <v>2670</v>
      </c>
      <c r="E271" s="3">
        <f t="shared" si="3"/>
        <v>16611</v>
      </c>
      <c r="F271" s="62" t="s">
        <v>107</v>
      </c>
    </row>
    <row r="272" spans="1:6" ht="15">
      <c r="A272" s="11"/>
      <c r="B272" s="3" t="s">
        <v>30</v>
      </c>
      <c r="C272" s="3">
        <v>418</v>
      </c>
      <c r="D272" s="3">
        <v>854</v>
      </c>
      <c r="E272" s="3">
        <f t="shared" si="3"/>
        <v>1272</v>
      </c>
      <c r="F272" s="62" t="s">
        <v>107</v>
      </c>
    </row>
    <row r="273" spans="1:6" ht="15">
      <c r="A273" s="11"/>
      <c r="B273" s="3" t="s">
        <v>37</v>
      </c>
      <c r="C273" s="3">
        <f>27137+5278</f>
        <v>32415</v>
      </c>
      <c r="D273" s="3">
        <f>2712+712+2329</f>
        <v>5753</v>
      </c>
      <c r="E273" s="3">
        <f t="shared" si="3"/>
        <v>38168</v>
      </c>
      <c r="F273" s="62" t="s">
        <v>107</v>
      </c>
    </row>
    <row r="274" spans="1:6" ht="15">
      <c r="A274" s="68" t="s">
        <v>109</v>
      </c>
      <c r="B274" s="3" t="s">
        <v>57</v>
      </c>
      <c r="C274" s="3">
        <v>533</v>
      </c>
      <c r="D274" s="3">
        <v>0</v>
      </c>
      <c r="E274" s="3">
        <f t="shared" si="3"/>
        <v>533</v>
      </c>
      <c r="F274" s="62" t="s">
        <v>110</v>
      </c>
    </row>
    <row r="275" spans="1:6" ht="15">
      <c r="A275" s="68" t="s">
        <v>109</v>
      </c>
      <c r="B275" s="3" t="s">
        <v>27</v>
      </c>
      <c r="C275" s="3">
        <v>0</v>
      </c>
      <c r="D275" s="3">
        <v>339</v>
      </c>
      <c r="E275" s="3">
        <f t="shared" si="3"/>
        <v>339</v>
      </c>
      <c r="F275" s="62" t="s">
        <v>110</v>
      </c>
    </row>
    <row r="276" spans="1:6" ht="15">
      <c r="A276" s="68" t="s">
        <v>109</v>
      </c>
      <c r="B276" s="3" t="s">
        <v>33</v>
      </c>
      <c r="C276" s="3">
        <f>2+859</f>
        <v>861</v>
      </c>
      <c r="D276" s="3">
        <v>226</v>
      </c>
      <c r="E276" s="3">
        <f t="shared" si="3"/>
        <v>1087</v>
      </c>
      <c r="F276" s="62" t="s">
        <v>110</v>
      </c>
    </row>
    <row r="277" spans="1:6" ht="15">
      <c r="A277" s="68" t="s">
        <v>109</v>
      </c>
      <c r="B277" s="3" t="s">
        <v>34</v>
      </c>
      <c r="C277" s="3">
        <v>1475</v>
      </c>
      <c r="D277" s="3">
        <v>329</v>
      </c>
      <c r="E277" s="3">
        <f t="shared" si="3"/>
        <v>1804</v>
      </c>
      <c r="F277" s="62" t="s">
        <v>110</v>
      </c>
    </row>
    <row r="278" spans="1:6" ht="15">
      <c r="A278" s="68" t="s">
        <v>109</v>
      </c>
      <c r="B278" s="3" t="s">
        <v>58</v>
      </c>
      <c r="C278" s="3">
        <v>1326</v>
      </c>
      <c r="D278" s="3">
        <v>57</v>
      </c>
      <c r="E278" s="3">
        <f t="shared" si="3"/>
        <v>1383</v>
      </c>
      <c r="F278" s="62" t="s">
        <v>110</v>
      </c>
    </row>
    <row r="279" spans="1:6" ht="15.75" thickBot="1">
      <c r="A279" s="68" t="s">
        <v>109</v>
      </c>
      <c r="B279" s="5" t="s">
        <v>35</v>
      </c>
      <c r="C279" s="5">
        <v>1688</v>
      </c>
      <c r="D279" s="5">
        <f>331+101</f>
        <v>432</v>
      </c>
      <c r="E279" s="3">
        <f t="shared" si="3"/>
        <v>2120</v>
      </c>
      <c r="F279" s="50" t="s">
        <v>108</v>
      </c>
    </row>
    <row r="280" spans="1:6" ht="16.5" thickBot="1" thickTop="1">
      <c r="A280" s="30">
        <v>23</v>
      </c>
      <c r="B280" s="44"/>
      <c r="C280" s="45">
        <f>SUM(C270:C279)</f>
        <v>63227</v>
      </c>
      <c r="D280" s="45">
        <f>SUM(D270:D279)</f>
        <v>12127</v>
      </c>
      <c r="E280" s="45">
        <f>C280+D280</f>
        <v>75354</v>
      </c>
      <c r="F280" s="60"/>
    </row>
    <row r="282" ht="15">
      <c r="A282" t="s">
        <v>111</v>
      </c>
    </row>
    <row r="283" spans="2:7" ht="15">
      <c r="B283" s="69" t="s">
        <v>112</v>
      </c>
      <c r="C283" s="69"/>
      <c r="D283" s="69"/>
      <c r="E283" s="69"/>
      <c r="F283" s="70"/>
      <c r="G283" s="69"/>
    </row>
    <row r="284" spans="2:7" ht="15">
      <c r="B284" s="69" t="s">
        <v>113</v>
      </c>
      <c r="C284" s="69"/>
      <c r="D284" s="69"/>
      <c r="E284" s="69"/>
      <c r="F284" s="70"/>
      <c r="G284" s="69"/>
    </row>
    <row r="287" ht="15.75" thickBot="1"/>
    <row r="288" spans="1:6" ht="15">
      <c r="A288" s="7" t="s">
        <v>1</v>
      </c>
      <c r="B288" s="8" t="s">
        <v>5</v>
      </c>
      <c r="C288" s="9"/>
      <c r="D288" s="10" t="s">
        <v>9</v>
      </c>
      <c r="E288" s="53" t="s">
        <v>8</v>
      </c>
      <c r="F288" s="56" t="s">
        <v>114</v>
      </c>
    </row>
    <row r="289" spans="1:6" ht="15">
      <c r="A289" s="11" t="s">
        <v>2</v>
      </c>
      <c r="B289" s="5" t="s">
        <v>6</v>
      </c>
      <c r="C289" s="4" t="s">
        <v>3</v>
      </c>
      <c r="D289" s="4" t="s">
        <v>4</v>
      </c>
      <c r="E289" s="54" t="s">
        <v>12</v>
      </c>
      <c r="F289" s="57" t="s">
        <v>115</v>
      </c>
    </row>
    <row r="290" spans="1:6" ht="15">
      <c r="A290" s="11"/>
      <c r="B290" s="5" t="s">
        <v>7</v>
      </c>
      <c r="C290" s="5"/>
      <c r="D290" s="5"/>
      <c r="E290" s="55" t="s">
        <v>13</v>
      </c>
      <c r="F290" s="57" t="s">
        <v>116</v>
      </c>
    </row>
    <row r="291" spans="1:6" ht="15.75" thickBot="1">
      <c r="A291" s="13"/>
      <c r="B291" s="14"/>
      <c r="C291" s="14" t="s">
        <v>10</v>
      </c>
      <c r="D291" s="14" t="s">
        <v>10</v>
      </c>
      <c r="E291" s="14" t="s">
        <v>10</v>
      </c>
      <c r="F291" s="58"/>
    </row>
    <row r="292" spans="1:6" ht="15.75" thickTop="1">
      <c r="A292" s="11"/>
      <c r="B292" s="3" t="s">
        <v>37</v>
      </c>
      <c r="C292" s="3">
        <f>1431+59156+556</f>
        <v>61143</v>
      </c>
      <c r="D292" s="3">
        <f>17764+6326+6912+57</f>
        <v>31059</v>
      </c>
      <c r="E292" s="3">
        <f>C292+D292</f>
        <v>92202</v>
      </c>
      <c r="F292" s="61" t="s">
        <v>107</v>
      </c>
    </row>
    <row r="293" spans="1:6" ht="15">
      <c r="A293" s="68" t="s">
        <v>109</v>
      </c>
      <c r="B293" s="3" t="s">
        <v>58</v>
      </c>
      <c r="C293" s="3">
        <v>1421</v>
      </c>
      <c r="D293" s="3">
        <v>171</v>
      </c>
      <c r="E293" s="3">
        <f>C293+D293</f>
        <v>1592</v>
      </c>
      <c r="F293" s="62" t="s">
        <v>110</v>
      </c>
    </row>
    <row r="294" spans="1:6" ht="15.75" thickBot="1">
      <c r="A294" s="68" t="s">
        <v>109</v>
      </c>
      <c r="B294" s="3" t="s">
        <v>54</v>
      </c>
      <c r="C294" s="3">
        <f>163+458</f>
        <v>621</v>
      </c>
      <c r="D294" s="3">
        <f>1461+29</f>
        <v>1490</v>
      </c>
      <c r="E294" s="3">
        <f>C294+D294</f>
        <v>2111</v>
      </c>
      <c r="F294" s="63" t="s">
        <v>110</v>
      </c>
    </row>
    <row r="295" spans="1:6" ht="16.5" thickBot="1" thickTop="1">
      <c r="A295" s="30">
        <v>24</v>
      </c>
      <c r="B295" s="44"/>
      <c r="C295" s="45">
        <f>SUM(C292:C294)</f>
        <v>63185</v>
      </c>
      <c r="D295" s="45">
        <f>SUM(D292:D294)</f>
        <v>32720</v>
      </c>
      <c r="E295" s="45">
        <f>C295+D295</f>
        <v>95905</v>
      </c>
      <c r="F295" s="60"/>
    </row>
    <row r="296" spans="1:5" ht="15">
      <c r="A296" s="17"/>
      <c r="B296" s="19"/>
      <c r="C296" s="17"/>
      <c r="D296" s="17"/>
      <c r="E296" s="17"/>
    </row>
    <row r="297" spans="1:5" ht="15.75" thickBot="1">
      <c r="A297" s="17"/>
      <c r="B297" s="19"/>
      <c r="C297" s="17"/>
      <c r="D297" s="17"/>
      <c r="E297" s="17"/>
    </row>
    <row r="298" spans="1:6" ht="15">
      <c r="A298" s="7" t="s">
        <v>1</v>
      </c>
      <c r="B298" s="8" t="s">
        <v>5</v>
      </c>
      <c r="C298" s="9"/>
      <c r="D298" s="10" t="s">
        <v>9</v>
      </c>
      <c r="E298" s="53" t="s">
        <v>8</v>
      </c>
      <c r="F298" s="56" t="s">
        <v>114</v>
      </c>
    </row>
    <row r="299" spans="1:6" ht="15">
      <c r="A299" s="11" t="s">
        <v>2</v>
      </c>
      <c r="B299" s="5" t="s">
        <v>6</v>
      </c>
      <c r="C299" s="4" t="s">
        <v>3</v>
      </c>
      <c r="D299" s="4" t="s">
        <v>4</v>
      </c>
      <c r="E299" s="54" t="s">
        <v>12</v>
      </c>
      <c r="F299" s="57" t="s">
        <v>115</v>
      </c>
    </row>
    <row r="300" spans="1:6" ht="15">
      <c r="A300" s="11"/>
      <c r="B300" s="5" t="s">
        <v>7</v>
      </c>
      <c r="C300" s="5"/>
      <c r="D300" s="5"/>
      <c r="E300" s="55" t="s">
        <v>13</v>
      </c>
      <c r="F300" s="57" t="s">
        <v>116</v>
      </c>
    </row>
    <row r="301" spans="1:6" ht="15.75" thickBot="1">
      <c r="A301" s="13"/>
      <c r="B301" s="14"/>
      <c r="C301" s="14" t="s">
        <v>10</v>
      </c>
      <c r="D301" s="14" t="s">
        <v>10</v>
      </c>
      <c r="E301" s="14" t="s">
        <v>10</v>
      </c>
      <c r="F301" s="58"/>
    </row>
    <row r="302" spans="1:6" ht="15.75" thickTop="1">
      <c r="A302" s="11"/>
      <c r="B302" s="3" t="s">
        <v>37</v>
      </c>
      <c r="C302" s="3">
        <v>13823</v>
      </c>
      <c r="D302" s="3">
        <f>24489+9+152</f>
        <v>24650</v>
      </c>
      <c r="E302" s="3">
        <f>C302+D302</f>
        <v>38473</v>
      </c>
      <c r="F302" s="61" t="s">
        <v>107</v>
      </c>
    </row>
    <row r="303" spans="1:6" ht="15">
      <c r="A303" s="68" t="s">
        <v>109</v>
      </c>
      <c r="B303" s="3" t="s">
        <v>59</v>
      </c>
      <c r="C303" s="3">
        <v>0</v>
      </c>
      <c r="D303" s="3">
        <f>1058</f>
        <v>1058</v>
      </c>
      <c r="E303" s="3">
        <f>C303+D303</f>
        <v>1058</v>
      </c>
      <c r="F303" s="62" t="s">
        <v>110</v>
      </c>
    </row>
    <row r="304" spans="1:6" ht="15.75" thickBot="1">
      <c r="A304" s="68" t="s">
        <v>109</v>
      </c>
      <c r="B304" s="3" t="s">
        <v>55</v>
      </c>
      <c r="C304" s="3">
        <v>1043</v>
      </c>
      <c r="D304" s="3">
        <v>9</v>
      </c>
      <c r="E304" s="3">
        <f>C304+D304</f>
        <v>1052</v>
      </c>
      <c r="F304" s="50" t="s">
        <v>110</v>
      </c>
    </row>
    <row r="305" spans="1:6" ht="16.5" thickBot="1" thickTop="1">
      <c r="A305" s="30">
        <v>25</v>
      </c>
      <c r="B305" s="44"/>
      <c r="C305" s="45">
        <f>SUM(C302:C304)</f>
        <v>14866</v>
      </c>
      <c r="D305" s="45">
        <f>SUM(D302:D304)</f>
        <v>25717</v>
      </c>
      <c r="E305" s="45">
        <f>C305+D305</f>
        <v>40583</v>
      </c>
      <c r="F305" s="60"/>
    </row>
    <row r="306" ht="15">
      <c r="F306" s="19"/>
    </row>
    <row r="307" ht="15.75" thickBot="1"/>
    <row r="308" spans="1:6" ht="15">
      <c r="A308" s="7" t="s">
        <v>1</v>
      </c>
      <c r="B308" s="8" t="s">
        <v>5</v>
      </c>
      <c r="C308" s="9"/>
      <c r="D308" s="10" t="s">
        <v>9</v>
      </c>
      <c r="E308" s="53" t="s">
        <v>8</v>
      </c>
      <c r="F308" s="56" t="s">
        <v>114</v>
      </c>
    </row>
    <row r="309" spans="1:6" ht="15">
      <c r="A309" s="11" t="s">
        <v>2</v>
      </c>
      <c r="B309" s="5" t="s">
        <v>6</v>
      </c>
      <c r="C309" s="4" t="s">
        <v>3</v>
      </c>
      <c r="D309" s="4" t="s">
        <v>4</v>
      </c>
      <c r="E309" s="54" t="s">
        <v>12</v>
      </c>
      <c r="F309" s="57" t="s">
        <v>115</v>
      </c>
    </row>
    <row r="310" spans="1:6" ht="15">
      <c r="A310" s="11"/>
      <c r="B310" s="5" t="s">
        <v>7</v>
      </c>
      <c r="C310" s="5"/>
      <c r="D310" s="5"/>
      <c r="E310" s="55" t="s">
        <v>13</v>
      </c>
      <c r="F310" s="57" t="s">
        <v>116</v>
      </c>
    </row>
    <row r="311" spans="1:6" ht="15.75" thickBot="1">
      <c r="A311" s="13"/>
      <c r="B311" s="14"/>
      <c r="C311" s="14" t="s">
        <v>10</v>
      </c>
      <c r="D311" s="14" t="s">
        <v>10</v>
      </c>
      <c r="E311" s="14" t="s">
        <v>10</v>
      </c>
      <c r="F311" s="58"/>
    </row>
    <row r="312" spans="1:6" ht="16.5" thickBot="1" thickTop="1">
      <c r="A312" s="11"/>
      <c r="B312" s="3" t="s">
        <v>37</v>
      </c>
      <c r="C312" s="3">
        <v>20901</v>
      </c>
      <c r="D312" s="3">
        <f>264+127</f>
        <v>391</v>
      </c>
      <c r="E312" s="3">
        <f>C312+D312</f>
        <v>21292</v>
      </c>
      <c r="F312" s="48" t="s">
        <v>107</v>
      </c>
    </row>
    <row r="313" spans="1:6" ht="16.5" thickBot="1" thickTop="1">
      <c r="A313" s="30">
        <v>26</v>
      </c>
      <c r="B313" s="44"/>
      <c r="C313" s="45">
        <f>SUM(C312:C312)</f>
        <v>20901</v>
      </c>
      <c r="D313" s="45">
        <f>SUM(D312:D312)</f>
        <v>391</v>
      </c>
      <c r="E313" s="45">
        <f>C313+D313</f>
        <v>21292</v>
      </c>
      <c r="F313" s="60"/>
    </row>
    <row r="314" ht="15">
      <c r="F314" s="19"/>
    </row>
    <row r="315" ht="15.75" thickBot="1"/>
    <row r="316" spans="1:6" ht="15">
      <c r="A316" s="7" t="s">
        <v>1</v>
      </c>
      <c r="B316" s="8" t="s">
        <v>5</v>
      </c>
      <c r="C316" s="9"/>
      <c r="D316" s="10" t="s">
        <v>9</v>
      </c>
      <c r="E316" s="53" t="s">
        <v>8</v>
      </c>
      <c r="F316" s="56" t="s">
        <v>114</v>
      </c>
    </row>
    <row r="317" spans="1:6" ht="15">
      <c r="A317" s="11" t="s">
        <v>2</v>
      </c>
      <c r="B317" s="5" t="s">
        <v>6</v>
      </c>
      <c r="C317" s="4" t="s">
        <v>3</v>
      </c>
      <c r="D317" s="4" t="s">
        <v>4</v>
      </c>
      <c r="E317" s="54" t="s">
        <v>12</v>
      </c>
      <c r="F317" s="57" t="s">
        <v>115</v>
      </c>
    </row>
    <row r="318" spans="1:6" ht="15">
      <c r="A318" s="11"/>
      <c r="B318" s="5" t="s">
        <v>7</v>
      </c>
      <c r="C318" s="5"/>
      <c r="D318" s="5"/>
      <c r="E318" s="55" t="s">
        <v>13</v>
      </c>
      <c r="F318" s="57" t="s">
        <v>116</v>
      </c>
    </row>
    <row r="319" spans="1:6" ht="15.75" thickBot="1">
      <c r="A319" s="13"/>
      <c r="B319" s="14"/>
      <c r="C319" s="14" t="s">
        <v>10</v>
      </c>
      <c r="D319" s="14" t="s">
        <v>10</v>
      </c>
      <c r="E319" s="14" t="s">
        <v>10</v>
      </c>
      <c r="F319" s="58"/>
    </row>
    <row r="320" spans="1:6" ht="15.75" thickTop="1">
      <c r="A320" s="11"/>
      <c r="B320" s="3" t="s">
        <v>37</v>
      </c>
      <c r="C320" s="3">
        <v>18548</v>
      </c>
      <c r="D320" s="3">
        <v>14909</v>
      </c>
      <c r="E320" s="3">
        <f>C320+D320</f>
        <v>33457</v>
      </c>
      <c r="F320" s="61" t="s">
        <v>107</v>
      </c>
    </row>
    <row r="321" spans="1:6" ht="15.75" thickBot="1">
      <c r="A321" s="68" t="s">
        <v>109</v>
      </c>
      <c r="B321" s="3" t="s">
        <v>38</v>
      </c>
      <c r="C321" s="3">
        <v>0</v>
      </c>
      <c r="D321" s="3">
        <v>1097</v>
      </c>
      <c r="E321" s="3">
        <f>C321+D321</f>
        <v>1097</v>
      </c>
      <c r="F321" s="63" t="s">
        <v>110</v>
      </c>
    </row>
    <row r="322" spans="1:6" ht="16.5" thickBot="1" thickTop="1">
      <c r="A322" s="30">
        <v>27</v>
      </c>
      <c r="B322" s="44"/>
      <c r="C322" s="45">
        <f>SUM(C320:C321)</f>
        <v>18548</v>
      </c>
      <c r="D322" s="45">
        <f>SUM(D320:D321)</f>
        <v>16006</v>
      </c>
      <c r="E322" s="45">
        <f>C322+D322</f>
        <v>34554</v>
      </c>
      <c r="F322" s="60"/>
    </row>
    <row r="324" ht="15">
      <c r="A324" t="s">
        <v>111</v>
      </c>
    </row>
    <row r="325" spans="2:7" ht="15">
      <c r="B325" s="69" t="s">
        <v>112</v>
      </c>
      <c r="C325" s="69"/>
      <c r="D325" s="69"/>
      <c r="E325" s="69"/>
      <c r="F325" s="70"/>
      <c r="G325" s="69"/>
    </row>
    <row r="326" spans="2:7" ht="15">
      <c r="B326" s="69" t="s">
        <v>113</v>
      </c>
      <c r="C326" s="69"/>
      <c r="D326" s="69"/>
      <c r="E326" s="69"/>
      <c r="F326" s="70"/>
      <c r="G326" s="69"/>
    </row>
    <row r="334" ht="15.75" thickBot="1"/>
    <row r="335" spans="1:6" ht="15">
      <c r="A335" s="7" t="s">
        <v>1</v>
      </c>
      <c r="B335" s="8" t="s">
        <v>5</v>
      </c>
      <c r="C335" s="9"/>
      <c r="D335" s="10" t="s">
        <v>9</v>
      </c>
      <c r="E335" s="53" t="s">
        <v>8</v>
      </c>
      <c r="F335" s="56" t="s">
        <v>114</v>
      </c>
    </row>
    <row r="336" spans="1:6" ht="15">
      <c r="A336" s="11" t="s">
        <v>2</v>
      </c>
      <c r="B336" s="5" t="s">
        <v>6</v>
      </c>
      <c r="C336" s="4" t="s">
        <v>3</v>
      </c>
      <c r="D336" s="4" t="s">
        <v>4</v>
      </c>
      <c r="E336" s="54" t="s">
        <v>12</v>
      </c>
      <c r="F336" s="57" t="s">
        <v>115</v>
      </c>
    </row>
    <row r="337" spans="1:6" ht="15">
      <c r="A337" s="11"/>
      <c r="B337" s="5" t="s">
        <v>7</v>
      </c>
      <c r="C337" s="5"/>
      <c r="D337" s="5"/>
      <c r="E337" s="55" t="s">
        <v>13</v>
      </c>
      <c r="F337" s="57" t="s">
        <v>116</v>
      </c>
    </row>
    <row r="338" spans="1:6" ht="15.75" thickBot="1">
      <c r="A338" s="13"/>
      <c r="B338" s="14"/>
      <c r="C338" s="14" t="s">
        <v>10</v>
      </c>
      <c r="D338" s="14" t="s">
        <v>10</v>
      </c>
      <c r="E338" s="14" t="s">
        <v>10</v>
      </c>
      <c r="F338" s="58"/>
    </row>
    <row r="339" spans="1:6" ht="15.75" thickTop="1">
      <c r="A339" s="11"/>
      <c r="B339" s="3" t="s">
        <v>36</v>
      </c>
      <c r="C339" s="3">
        <v>57776</v>
      </c>
      <c r="D339" s="3">
        <f>8271+316</f>
        <v>8587</v>
      </c>
      <c r="E339" s="3">
        <f>C339+D339</f>
        <v>66363</v>
      </c>
      <c r="F339" s="61" t="s">
        <v>107</v>
      </c>
    </row>
    <row r="340" spans="1:6" ht="15.75" thickBot="1">
      <c r="A340" s="68" t="s">
        <v>109</v>
      </c>
      <c r="B340" s="3" t="s">
        <v>38</v>
      </c>
      <c r="C340" s="3">
        <v>0</v>
      </c>
      <c r="D340" s="3">
        <v>1050</v>
      </c>
      <c r="E340" s="3">
        <f>C340+D340</f>
        <v>1050</v>
      </c>
      <c r="F340" s="63" t="s">
        <v>110</v>
      </c>
    </row>
    <row r="341" spans="1:6" ht="16.5" thickBot="1" thickTop="1">
      <c r="A341" s="30">
        <v>28</v>
      </c>
      <c r="B341" s="44"/>
      <c r="C341" s="45">
        <f>SUM(C339:C340)</f>
        <v>57776</v>
      </c>
      <c r="D341" s="45">
        <f>SUM(D339:D340)</f>
        <v>9637</v>
      </c>
      <c r="E341" s="45">
        <f>C341+D341</f>
        <v>67413</v>
      </c>
      <c r="F341" s="60"/>
    </row>
    <row r="344" ht="15.75" thickBot="1"/>
    <row r="345" spans="1:6" ht="15">
      <c r="A345" s="7" t="s">
        <v>1</v>
      </c>
      <c r="B345" s="8" t="s">
        <v>5</v>
      </c>
      <c r="C345" s="9"/>
      <c r="D345" s="10" t="s">
        <v>9</v>
      </c>
      <c r="E345" s="53" t="s">
        <v>8</v>
      </c>
      <c r="F345" s="56" t="s">
        <v>114</v>
      </c>
    </row>
    <row r="346" spans="1:6" ht="15">
      <c r="A346" s="11" t="s">
        <v>2</v>
      </c>
      <c r="B346" s="5" t="s">
        <v>6</v>
      </c>
      <c r="C346" s="4" t="s">
        <v>3</v>
      </c>
      <c r="D346" s="4" t="s">
        <v>4</v>
      </c>
      <c r="E346" s="54" t="s">
        <v>12</v>
      </c>
      <c r="F346" s="57" t="s">
        <v>115</v>
      </c>
    </row>
    <row r="347" spans="1:6" ht="15">
      <c r="A347" s="11"/>
      <c r="B347" s="5" t="s">
        <v>7</v>
      </c>
      <c r="C347" s="5"/>
      <c r="D347" s="5"/>
      <c r="E347" s="55" t="s">
        <v>13</v>
      </c>
      <c r="F347" s="57" t="s">
        <v>116</v>
      </c>
    </row>
    <row r="348" spans="1:6" ht="15.75" thickBot="1">
      <c r="A348" s="13"/>
      <c r="B348" s="14"/>
      <c r="C348" s="14" t="s">
        <v>10</v>
      </c>
      <c r="D348" s="14" t="s">
        <v>10</v>
      </c>
      <c r="E348" s="14" t="s">
        <v>10</v>
      </c>
      <c r="F348" s="58"/>
    </row>
    <row r="349" spans="1:6" ht="15.75" thickTop="1">
      <c r="A349" s="11"/>
      <c r="B349" s="3" t="s">
        <v>36</v>
      </c>
      <c r="C349" s="3">
        <f>13751+2788</f>
        <v>16539</v>
      </c>
      <c r="D349" s="3">
        <f>6136+9672</f>
        <v>15808</v>
      </c>
      <c r="E349" s="3">
        <f>C349+D349</f>
        <v>32347</v>
      </c>
      <c r="F349" s="61" t="s">
        <v>107</v>
      </c>
    </row>
    <row r="350" spans="1:6" ht="15.75" thickBot="1">
      <c r="A350" s="68" t="s">
        <v>109</v>
      </c>
      <c r="B350" s="3" t="s">
        <v>39</v>
      </c>
      <c r="C350" s="3">
        <v>0</v>
      </c>
      <c r="D350" s="3">
        <v>530</v>
      </c>
      <c r="E350" s="3">
        <f>C350+D350</f>
        <v>530</v>
      </c>
      <c r="F350" s="63" t="s">
        <v>110</v>
      </c>
    </row>
    <row r="351" spans="1:6" ht="16.5" thickBot="1" thickTop="1">
      <c r="A351" s="30">
        <v>29</v>
      </c>
      <c r="B351" s="44"/>
      <c r="C351" s="45">
        <f>SUM(C349:C350)</f>
        <v>16539</v>
      </c>
      <c r="D351" s="45">
        <f>SUM(D349:D350)</f>
        <v>16338</v>
      </c>
      <c r="E351" s="45">
        <f>C351+D351</f>
        <v>32877</v>
      </c>
      <c r="F351" s="60"/>
    </row>
    <row r="352" spans="1:5" ht="15">
      <c r="A352" s="17"/>
      <c r="B352" s="19"/>
      <c r="C352" s="17"/>
      <c r="D352" s="17"/>
      <c r="E352" s="17"/>
    </row>
    <row r="353" spans="1:5" ht="15">
      <c r="A353" s="17"/>
      <c r="B353" s="19"/>
      <c r="C353" s="17"/>
      <c r="D353" s="17"/>
      <c r="E353" s="17"/>
    </row>
    <row r="355" ht="15.75" thickBot="1"/>
    <row r="356" spans="1:6" ht="15">
      <c r="A356" s="7" t="s">
        <v>1</v>
      </c>
      <c r="B356" s="8" t="s">
        <v>5</v>
      </c>
      <c r="C356" s="9"/>
      <c r="D356" s="10" t="s">
        <v>9</v>
      </c>
      <c r="E356" s="53" t="s">
        <v>8</v>
      </c>
      <c r="F356" s="56" t="s">
        <v>114</v>
      </c>
    </row>
    <row r="357" spans="1:6" ht="15">
      <c r="A357" s="11" t="s">
        <v>2</v>
      </c>
      <c r="B357" s="5" t="s">
        <v>6</v>
      </c>
      <c r="C357" s="4" t="s">
        <v>3</v>
      </c>
      <c r="D357" s="4" t="s">
        <v>4</v>
      </c>
      <c r="E357" s="54" t="s">
        <v>12</v>
      </c>
      <c r="F357" s="57" t="s">
        <v>115</v>
      </c>
    </row>
    <row r="358" spans="1:6" ht="15">
      <c r="A358" s="11"/>
      <c r="B358" s="5" t="s">
        <v>7</v>
      </c>
      <c r="C358" s="5"/>
      <c r="D358" s="5"/>
      <c r="E358" s="55" t="s">
        <v>13</v>
      </c>
      <c r="F358" s="57" t="s">
        <v>116</v>
      </c>
    </row>
    <row r="359" spans="1:6" ht="15.75" thickBot="1">
      <c r="A359" s="13"/>
      <c r="B359" s="14"/>
      <c r="C359" s="14" t="s">
        <v>10</v>
      </c>
      <c r="D359" s="14" t="s">
        <v>10</v>
      </c>
      <c r="E359" s="14" t="s">
        <v>10</v>
      </c>
      <c r="F359" s="58"/>
    </row>
    <row r="360" spans="1:6" ht="15.75" thickTop="1">
      <c r="A360" s="11"/>
      <c r="B360" s="3" t="s">
        <v>36</v>
      </c>
      <c r="C360" s="3">
        <f>5234+8242+10210</f>
        <v>23686</v>
      </c>
      <c r="D360" s="3">
        <f>16841+490</f>
        <v>17331</v>
      </c>
      <c r="E360" s="3">
        <f>C360+D360</f>
        <v>41017</v>
      </c>
      <c r="F360" s="61" t="s">
        <v>107</v>
      </c>
    </row>
    <row r="361" spans="1:6" ht="15.75" thickBot="1">
      <c r="A361" s="68" t="s">
        <v>109</v>
      </c>
      <c r="B361" s="3" t="s">
        <v>49</v>
      </c>
      <c r="C361" s="3">
        <v>0</v>
      </c>
      <c r="D361" s="3">
        <v>693</v>
      </c>
      <c r="E361" s="3">
        <f>C361+D361</f>
        <v>693</v>
      </c>
      <c r="F361" s="63" t="s">
        <v>110</v>
      </c>
    </row>
    <row r="362" spans="1:6" ht="16.5" thickBot="1" thickTop="1">
      <c r="A362" s="30">
        <v>30</v>
      </c>
      <c r="B362" s="44"/>
      <c r="C362" s="45">
        <f>SUM(C360:C361)</f>
        <v>23686</v>
      </c>
      <c r="D362" s="45">
        <f>SUM(D360:D361)</f>
        <v>18024</v>
      </c>
      <c r="E362" s="45">
        <f>C362+D362</f>
        <v>41710</v>
      </c>
      <c r="F362" s="60"/>
    </row>
    <row r="364" ht="15.75" thickBot="1"/>
    <row r="365" spans="1:6" ht="15">
      <c r="A365" s="7" t="s">
        <v>1</v>
      </c>
      <c r="B365" s="8" t="s">
        <v>5</v>
      </c>
      <c r="C365" s="9"/>
      <c r="D365" s="10" t="s">
        <v>9</v>
      </c>
      <c r="E365" s="53" t="s">
        <v>8</v>
      </c>
      <c r="F365" s="56" t="s">
        <v>114</v>
      </c>
    </row>
    <row r="366" spans="1:6" ht="15">
      <c r="A366" s="11" t="s">
        <v>2</v>
      </c>
      <c r="B366" s="5" t="s">
        <v>6</v>
      </c>
      <c r="C366" s="4" t="s">
        <v>3</v>
      </c>
      <c r="D366" s="4" t="s">
        <v>4</v>
      </c>
      <c r="E366" s="54" t="s">
        <v>12</v>
      </c>
      <c r="F366" s="57" t="s">
        <v>115</v>
      </c>
    </row>
    <row r="367" spans="1:6" ht="15">
      <c r="A367" s="11"/>
      <c r="B367" s="5" t="s">
        <v>7</v>
      </c>
      <c r="C367" s="5"/>
      <c r="D367" s="5"/>
      <c r="E367" s="55" t="s">
        <v>13</v>
      </c>
      <c r="F367" s="57" t="s">
        <v>116</v>
      </c>
    </row>
    <row r="368" spans="1:6" ht="15.75" thickBot="1">
      <c r="A368" s="13"/>
      <c r="B368" s="14"/>
      <c r="C368" s="14" t="s">
        <v>10</v>
      </c>
      <c r="D368" s="14" t="s">
        <v>10</v>
      </c>
      <c r="E368" s="14" t="s">
        <v>10</v>
      </c>
      <c r="F368" s="58"/>
    </row>
    <row r="369" spans="1:6" ht="15.75" thickTop="1">
      <c r="A369" s="11"/>
      <c r="B369" s="3" t="s">
        <v>36</v>
      </c>
      <c r="C369" s="3">
        <v>12042</v>
      </c>
      <c r="D369" s="3">
        <v>36201</v>
      </c>
      <c r="E369" s="3">
        <f>C369+D369</f>
        <v>48243</v>
      </c>
      <c r="F369" s="61" t="s">
        <v>107</v>
      </c>
    </row>
    <row r="370" spans="1:6" ht="15">
      <c r="A370" s="68" t="s">
        <v>109</v>
      </c>
      <c r="B370" s="3" t="s">
        <v>42</v>
      </c>
      <c r="C370" s="3">
        <v>0</v>
      </c>
      <c r="D370" s="3">
        <v>1144</v>
      </c>
      <c r="E370" s="3">
        <f>C370+D370</f>
        <v>1144</v>
      </c>
      <c r="F370" s="62" t="s">
        <v>110</v>
      </c>
    </row>
    <row r="371" spans="1:6" ht="15">
      <c r="A371" s="68" t="s">
        <v>109</v>
      </c>
      <c r="B371" s="3" t="s">
        <v>53</v>
      </c>
      <c r="C371" s="3">
        <v>0</v>
      </c>
      <c r="D371" s="3">
        <v>777</v>
      </c>
      <c r="E371" s="3">
        <f>C371+D371</f>
        <v>777</v>
      </c>
      <c r="F371" s="65" t="s">
        <v>110</v>
      </c>
    </row>
    <row r="372" spans="1:6" ht="15.75" thickBot="1">
      <c r="A372" s="68" t="s">
        <v>109</v>
      </c>
      <c r="B372" s="3" t="s">
        <v>49</v>
      </c>
      <c r="C372" s="3">
        <v>0</v>
      </c>
      <c r="D372" s="3">
        <v>1082</v>
      </c>
      <c r="E372" s="3">
        <f>C372+D372</f>
        <v>1082</v>
      </c>
      <c r="F372" s="63" t="s">
        <v>110</v>
      </c>
    </row>
    <row r="373" spans="1:6" ht="16.5" thickBot="1" thickTop="1">
      <c r="A373" s="30">
        <v>31</v>
      </c>
      <c r="B373" s="44"/>
      <c r="C373" s="45">
        <f>SUM(C369:C372)</f>
        <v>12042</v>
      </c>
      <c r="D373" s="45">
        <f>SUM(D369:D372)</f>
        <v>39204</v>
      </c>
      <c r="E373" s="45">
        <f>C373+D373</f>
        <v>51246</v>
      </c>
      <c r="F373" s="60"/>
    </row>
    <row r="374" spans="1:6" ht="15">
      <c r="A374" s="17"/>
      <c r="B374" s="19"/>
      <c r="C374" s="17"/>
      <c r="D374" s="17"/>
      <c r="E374" s="17"/>
      <c r="F374" s="19"/>
    </row>
    <row r="375" ht="15">
      <c r="A375" t="s">
        <v>111</v>
      </c>
    </row>
    <row r="376" spans="2:7" ht="15">
      <c r="B376" s="69" t="s">
        <v>112</v>
      </c>
      <c r="C376" s="69"/>
      <c r="D376" s="69"/>
      <c r="E376" s="69"/>
      <c r="F376" s="70"/>
      <c r="G376" s="69"/>
    </row>
    <row r="377" spans="2:7" ht="15">
      <c r="B377" s="69" t="s">
        <v>113</v>
      </c>
      <c r="C377" s="69"/>
      <c r="D377" s="69"/>
      <c r="E377" s="69"/>
      <c r="F377" s="70"/>
      <c r="G377" s="69"/>
    </row>
    <row r="378" spans="1:6" ht="15">
      <c r="A378" s="17"/>
      <c r="B378" s="19"/>
      <c r="C378" s="17"/>
      <c r="D378" s="17"/>
      <c r="E378" s="17"/>
      <c r="F378" s="19"/>
    </row>
    <row r="379" spans="1:6" ht="15">
      <c r="A379" s="17"/>
      <c r="B379" s="19"/>
      <c r="C379" s="17"/>
      <c r="D379" s="17"/>
      <c r="E379" s="17"/>
      <c r="F379" s="19"/>
    </row>
    <row r="381" ht="15.75" thickBot="1"/>
    <row r="382" spans="1:6" ht="15">
      <c r="A382" s="7" t="s">
        <v>1</v>
      </c>
      <c r="B382" s="8" t="s">
        <v>5</v>
      </c>
      <c r="C382" s="9"/>
      <c r="D382" s="10" t="s">
        <v>9</v>
      </c>
      <c r="E382" s="53" t="s">
        <v>8</v>
      </c>
      <c r="F382" s="56" t="s">
        <v>114</v>
      </c>
    </row>
    <row r="383" spans="1:6" ht="15">
      <c r="A383" s="11" t="s">
        <v>2</v>
      </c>
      <c r="B383" s="5" t="s">
        <v>6</v>
      </c>
      <c r="C383" s="4" t="s">
        <v>3</v>
      </c>
      <c r="D383" s="4" t="s">
        <v>4</v>
      </c>
      <c r="E383" s="54" t="s">
        <v>12</v>
      </c>
      <c r="F383" s="57" t="s">
        <v>115</v>
      </c>
    </row>
    <row r="384" spans="1:6" ht="15">
      <c r="A384" s="11"/>
      <c r="B384" s="5" t="s">
        <v>7</v>
      </c>
      <c r="C384" s="5"/>
      <c r="D384" s="5"/>
      <c r="E384" s="55" t="s">
        <v>13</v>
      </c>
      <c r="F384" s="57" t="s">
        <v>116</v>
      </c>
    </row>
    <row r="385" spans="1:6" ht="15.75" thickBot="1">
      <c r="A385" s="13"/>
      <c r="B385" s="14"/>
      <c r="C385" s="14" t="s">
        <v>10</v>
      </c>
      <c r="D385" s="14" t="s">
        <v>10</v>
      </c>
      <c r="E385" s="14" t="s">
        <v>10</v>
      </c>
      <c r="F385" s="58"/>
    </row>
    <row r="386" spans="1:6" ht="15.75" thickTop="1">
      <c r="A386" s="11"/>
      <c r="B386" s="3" t="s">
        <v>36</v>
      </c>
      <c r="C386" s="3">
        <v>20266</v>
      </c>
      <c r="D386" s="3">
        <v>32231</v>
      </c>
      <c r="E386" s="3">
        <f>C386+D386</f>
        <v>52497</v>
      </c>
      <c r="F386" s="61" t="s">
        <v>107</v>
      </c>
    </row>
    <row r="387" spans="1:6" ht="15">
      <c r="A387" s="68" t="s">
        <v>109</v>
      </c>
      <c r="B387" s="3" t="s">
        <v>53</v>
      </c>
      <c r="C387" s="3">
        <v>0</v>
      </c>
      <c r="D387" s="3">
        <v>777</v>
      </c>
      <c r="E387" s="3">
        <f>C387+D387</f>
        <v>777</v>
      </c>
      <c r="F387" s="62" t="s">
        <v>110</v>
      </c>
    </row>
    <row r="388" spans="1:6" ht="15.75" thickBot="1">
      <c r="A388" s="68" t="s">
        <v>109</v>
      </c>
      <c r="B388" s="3" t="s">
        <v>43</v>
      </c>
      <c r="C388" s="3">
        <v>136</v>
      </c>
      <c r="D388" s="3">
        <v>1066</v>
      </c>
      <c r="E388" s="3">
        <f>C388+D388</f>
        <v>1202</v>
      </c>
      <c r="F388" s="63" t="s">
        <v>110</v>
      </c>
    </row>
    <row r="389" spans="1:6" ht="16.5" thickBot="1" thickTop="1">
      <c r="A389" s="30">
        <v>32</v>
      </c>
      <c r="B389" s="44"/>
      <c r="C389" s="45">
        <f>SUM(C386:C388)</f>
        <v>20402</v>
      </c>
      <c r="D389" s="45">
        <f>SUM(D386:D388)</f>
        <v>34074</v>
      </c>
      <c r="E389" s="45">
        <f>C389+D389</f>
        <v>54476</v>
      </c>
      <c r="F389" s="60"/>
    </row>
    <row r="391" ht="15.75" thickBot="1"/>
    <row r="392" spans="1:6" ht="15">
      <c r="A392" s="7" t="s">
        <v>1</v>
      </c>
      <c r="B392" s="8" t="s">
        <v>5</v>
      </c>
      <c r="C392" s="9"/>
      <c r="D392" s="10" t="s">
        <v>9</v>
      </c>
      <c r="E392" s="53" t="s">
        <v>8</v>
      </c>
      <c r="F392" s="56" t="s">
        <v>114</v>
      </c>
    </row>
    <row r="393" spans="1:6" ht="15">
      <c r="A393" s="11" t="s">
        <v>2</v>
      </c>
      <c r="B393" s="5" t="s">
        <v>6</v>
      </c>
      <c r="C393" s="4" t="s">
        <v>3</v>
      </c>
      <c r="D393" s="4" t="s">
        <v>4</v>
      </c>
      <c r="E393" s="54" t="s">
        <v>12</v>
      </c>
      <c r="F393" s="57" t="s">
        <v>115</v>
      </c>
    </row>
    <row r="394" spans="1:6" ht="15">
      <c r="A394" s="11"/>
      <c r="B394" s="5" t="s">
        <v>7</v>
      </c>
      <c r="C394" s="5"/>
      <c r="D394" s="5"/>
      <c r="E394" s="55" t="s">
        <v>13</v>
      </c>
      <c r="F394" s="57" t="s">
        <v>116</v>
      </c>
    </row>
    <row r="395" spans="1:6" ht="15.75" thickBot="1">
      <c r="A395" s="13"/>
      <c r="B395" s="14"/>
      <c r="C395" s="14" t="s">
        <v>10</v>
      </c>
      <c r="D395" s="14" t="s">
        <v>10</v>
      </c>
      <c r="E395" s="14" t="s">
        <v>10</v>
      </c>
      <c r="F395" s="15"/>
    </row>
    <row r="396" spans="1:6" ht="15.75" thickTop="1">
      <c r="A396" s="11"/>
      <c r="B396" s="3" t="s">
        <v>52</v>
      </c>
      <c r="C396" s="3">
        <v>0</v>
      </c>
      <c r="D396" s="3">
        <v>27736</v>
      </c>
      <c r="E396" s="51">
        <f>C396+D396</f>
        <v>27736</v>
      </c>
      <c r="F396" s="66" t="s">
        <v>107</v>
      </c>
    </row>
    <row r="397" spans="1:6" ht="15">
      <c r="A397" s="68" t="s">
        <v>109</v>
      </c>
      <c r="B397" s="3" t="s">
        <v>43</v>
      </c>
      <c r="C397" s="3">
        <v>18</v>
      </c>
      <c r="D397" s="3">
        <v>1123</v>
      </c>
      <c r="E397" s="51">
        <f>C397+D397</f>
        <v>1141</v>
      </c>
      <c r="F397" s="12" t="s">
        <v>110</v>
      </c>
    </row>
    <row r="398" spans="1:6" ht="15.75" thickBot="1">
      <c r="A398" s="68" t="s">
        <v>109</v>
      </c>
      <c r="B398" s="3" t="s">
        <v>51</v>
      </c>
      <c r="C398" s="3">
        <v>0</v>
      </c>
      <c r="D398" s="3">
        <v>1044</v>
      </c>
      <c r="E398" s="51">
        <f>C398+D398</f>
        <v>1044</v>
      </c>
      <c r="F398" s="50" t="s">
        <v>110</v>
      </c>
    </row>
    <row r="399" spans="1:6" ht="16.5" thickBot="1" thickTop="1">
      <c r="A399" s="30">
        <v>33</v>
      </c>
      <c r="B399" s="44"/>
      <c r="C399" s="45">
        <f>SUM(C396:C398)</f>
        <v>18</v>
      </c>
      <c r="D399" s="45">
        <f>SUM(D396:D398)</f>
        <v>29903</v>
      </c>
      <c r="E399" s="52">
        <f>C399+D399</f>
        <v>29921</v>
      </c>
      <c r="F399" s="64"/>
    </row>
    <row r="400" spans="1:5" ht="15">
      <c r="A400" s="17"/>
      <c r="B400" s="19"/>
      <c r="C400" s="17"/>
      <c r="D400" s="17"/>
      <c r="E400" s="17"/>
    </row>
    <row r="401" spans="1:5" ht="15.75" thickBot="1">
      <c r="A401" s="17"/>
      <c r="B401" s="19"/>
      <c r="C401" s="17"/>
      <c r="D401" s="17"/>
      <c r="E401" s="17"/>
    </row>
    <row r="402" spans="1:6" ht="15">
      <c r="A402" s="7" t="s">
        <v>1</v>
      </c>
      <c r="B402" s="8" t="s">
        <v>5</v>
      </c>
      <c r="C402" s="9"/>
      <c r="D402" s="10" t="s">
        <v>9</v>
      </c>
      <c r="E402" s="53" t="s">
        <v>8</v>
      </c>
      <c r="F402" s="56" t="s">
        <v>114</v>
      </c>
    </row>
    <row r="403" spans="1:6" ht="15">
      <c r="A403" s="11" t="s">
        <v>2</v>
      </c>
      <c r="B403" s="5" t="s">
        <v>6</v>
      </c>
      <c r="C403" s="4" t="s">
        <v>3</v>
      </c>
      <c r="D403" s="4" t="s">
        <v>4</v>
      </c>
      <c r="E403" s="54" t="s">
        <v>12</v>
      </c>
      <c r="F403" s="57" t="s">
        <v>115</v>
      </c>
    </row>
    <row r="404" spans="1:6" ht="15">
      <c r="A404" s="11"/>
      <c r="B404" s="5" t="s">
        <v>7</v>
      </c>
      <c r="C404" s="5"/>
      <c r="D404" s="5"/>
      <c r="E404" s="55" t="s">
        <v>13</v>
      </c>
      <c r="F404" s="57" t="s">
        <v>116</v>
      </c>
    </row>
    <row r="405" spans="1:6" ht="15.75" thickBot="1">
      <c r="A405" s="13"/>
      <c r="B405" s="14"/>
      <c r="C405" s="14" t="s">
        <v>10</v>
      </c>
      <c r="D405" s="14" t="s">
        <v>10</v>
      </c>
      <c r="E405" s="14" t="s">
        <v>10</v>
      </c>
      <c r="F405" s="58"/>
    </row>
    <row r="406" spans="1:6" ht="15.75" thickTop="1">
      <c r="A406" s="11"/>
      <c r="B406" s="3" t="s">
        <v>50</v>
      </c>
      <c r="C406" s="3">
        <v>12148</v>
      </c>
      <c r="D406" s="3">
        <v>27158</v>
      </c>
      <c r="E406" s="3">
        <f>C406+D406</f>
        <v>39306</v>
      </c>
      <c r="F406" s="61" t="s">
        <v>107</v>
      </c>
    </row>
    <row r="407" spans="1:6" ht="15">
      <c r="A407" s="68" t="s">
        <v>109</v>
      </c>
      <c r="B407" s="3" t="s">
        <v>49</v>
      </c>
      <c r="C407" s="3">
        <v>0</v>
      </c>
      <c r="D407" s="3">
        <v>930</v>
      </c>
      <c r="E407" s="3">
        <f>C407+D407</f>
        <v>930</v>
      </c>
      <c r="F407" s="62" t="s">
        <v>110</v>
      </c>
    </row>
    <row r="408" spans="1:6" ht="15.75" thickBot="1">
      <c r="A408" s="68" t="s">
        <v>109</v>
      </c>
      <c r="B408" s="3" t="s">
        <v>51</v>
      </c>
      <c r="C408" s="3">
        <v>0</v>
      </c>
      <c r="D408" s="3">
        <v>1054</v>
      </c>
      <c r="E408" s="3">
        <f>C408+D408</f>
        <v>1054</v>
      </c>
      <c r="F408" s="63" t="s">
        <v>110</v>
      </c>
    </row>
    <row r="409" spans="1:6" ht="16.5" thickBot="1" thickTop="1">
      <c r="A409" s="30">
        <v>34</v>
      </c>
      <c r="B409" s="44"/>
      <c r="C409" s="45">
        <f>SUM(C406:C408)</f>
        <v>12148</v>
      </c>
      <c r="D409" s="45">
        <f>SUM(D406:D408)</f>
        <v>29142</v>
      </c>
      <c r="E409" s="45">
        <f>C409+D409</f>
        <v>41290</v>
      </c>
      <c r="F409" s="60"/>
    </row>
    <row r="411" ht="15.75" thickBot="1"/>
    <row r="412" spans="1:6" ht="15">
      <c r="A412" s="7" t="s">
        <v>1</v>
      </c>
      <c r="B412" s="8" t="s">
        <v>5</v>
      </c>
      <c r="C412" s="9"/>
      <c r="D412" s="10" t="s">
        <v>9</v>
      </c>
      <c r="E412" s="53" t="s">
        <v>8</v>
      </c>
      <c r="F412" s="56" t="s">
        <v>114</v>
      </c>
    </row>
    <row r="413" spans="1:6" ht="15">
      <c r="A413" s="11" t="s">
        <v>2</v>
      </c>
      <c r="B413" s="5" t="s">
        <v>6</v>
      </c>
      <c r="C413" s="4" t="s">
        <v>3</v>
      </c>
      <c r="D413" s="4" t="s">
        <v>4</v>
      </c>
      <c r="E413" s="54" t="s">
        <v>12</v>
      </c>
      <c r="F413" s="57" t="s">
        <v>115</v>
      </c>
    </row>
    <row r="414" spans="1:6" ht="15">
      <c r="A414" s="11"/>
      <c r="B414" s="5" t="s">
        <v>7</v>
      </c>
      <c r="C414" s="5"/>
      <c r="D414" s="5"/>
      <c r="E414" s="55" t="s">
        <v>13</v>
      </c>
      <c r="F414" s="57" t="s">
        <v>116</v>
      </c>
    </row>
    <row r="415" spans="1:6" ht="15.75" thickBot="1">
      <c r="A415" s="13"/>
      <c r="B415" s="14"/>
      <c r="C415" s="14" t="s">
        <v>10</v>
      </c>
      <c r="D415" s="14" t="s">
        <v>10</v>
      </c>
      <c r="E415" s="14" t="s">
        <v>10</v>
      </c>
      <c r="F415" s="58"/>
    </row>
    <row r="416" spans="1:6" ht="15.75" thickTop="1">
      <c r="A416" s="11"/>
      <c r="B416" s="3" t="s">
        <v>48</v>
      </c>
      <c r="C416" s="3">
        <v>42135</v>
      </c>
      <c r="D416" s="3">
        <v>18598</v>
      </c>
      <c r="E416" s="3">
        <f>C416+D416</f>
        <v>60733</v>
      </c>
      <c r="F416" s="61" t="s">
        <v>107</v>
      </c>
    </row>
    <row r="417" spans="1:6" ht="15">
      <c r="A417" s="68" t="s">
        <v>109</v>
      </c>
      <c r="B417" s="3" t="s">
        <v>49</v>
      </c>
      <c r="C417" s="3">
        <v>0</v>
      </c>
      <c r="D417" s="3">
        <v>936</v>
      </c>
      <c r="E417" s="3">
        <f>C417+D417</f>
        <v>936</v>
      </c>
      <c r="F417" s="62" t="s">
        <v>110</v>
      </c>
    </row>
    <row r="418" spans="1:6" ht="15.75" thickBot="1">
      <c r="A418" s="68" t="s">
        <v>109</v>
      </c>
      <c r="B418" s="3" t="s">
        <v>47</v>
      </c>
      <c r="C418" s="3">
        <v>0</v>
      </c>
      <c r="D418" s="3">
        <f>447+531</f>
        <v>978</v>
      </c>
      <c r="E418" s="3">
        <f>C418+D418</f>
        <v>978</v>
      </c>
      <c r="F418" s="63" t="s">
        <v>110</v>
      </c>
    </row>
    <row r="419" spans="1:6" ht="16.5" thickBot="1" thickTop="1">
      <c r="A419" s="30">
        <v>35</v>
      </c>
      <c r="B419" s="44"/>
      <c r="C419" s="45">
        <f>SUM(C416:C418)</f>
        <v>42135</v>
      </c>
      <c r="D419" s="45">
        <f>SUM(D416:D418)</f>
        <v>20512</v>
      </c>
      <c r="E419" s="45">
        <f>C419+D419</f>
        <v>62647</v>
      </c>
      <c r="F419" s="60"/>
    </row>
    <row r="420" spans="1:6" ht="15">
      <c r="A420" s="17"/>
      <c r="B420" s="19"/>
      <c r="C420" s="17"/>
      <c r="D420" s="17"/>
      <c r="E420" s="17"/>
      <c r="F420" s="19"/>
    </row>
    <row r="421" ht="15">
      <c r="A421" t="s">
        <v>111</v>
      </c>
    </row>
    <row r="422" spans="2:7" ht="15">
      <c r="B422" s="69" t="s">
        <v>112</v>
      </c>
      <c r="C422" s="69"/>
      <c r="D422" s="69"/>
      <c r="E422" s="69"/>
      <c r="F422" s="70"/>
      <c r="G422" s="69"/>
    </row>
    <row r="423" spans="2:7" ht="15">
      <c r="B423" s="69" t="s">
        <v>113</v>
      </c>
      <c r="C423" s="69"/>
      <c r="D423" s="69"/>
      <c r="E423" s="69"/>
      <c r="F423" s="70"/>
      <c r="G423" s="69"/>
    </row>
    <row r="424" spans="1:6" ht="15">
      <c r="A424" s="17"/>
      <c r="B424" s="19"/>
      <c r="C424" s="17"/>
      <c r="D424" s="17"/>
      <c r="E424" s="17"/>
      <c r="F424" s="19"/>
    </row>
    <row r="425" spans="1:6" ht="15">
      <c r="A425" s="17"/>
      <c r="B425" s="19"/>
      <c r="C425" s="17"/>
      <c r="D425" s="17"/>
      <c r="E425" s="17"/>
      <c r="F425" s="19"/>
    </row>
    <row r="426" spans="1:6" ht="15">
      <c r="A426" s="17"/>
      <c r="B426" s="19"/>
      <c r="C426" s="17"/>
      <c r="D426" s="17"/>
      <c r="E426" s="17"/>
      <c r="F426" s="19"/>
    </row>
    <row r="428" ht="15.75" thickBot="1"/>
    <row r="429" spans="1:6" ht="15">
      <c r="A429" s="7" t="s">
        <v>1</v>
      </c>
      <c r="B429" s="8" t="s">
        <v>5</v>
      </c>
      <c r="C429" s="9"/>
      <c r="D429" s="10" t="s">
        <v>9</v>
      </c>
      <c r="E429" s="53" t="s">
        <v>8</v>
      </c>
      <c r="F429" s="56" t="s">
        <v>114</v>
      </c>
    </row>
    <row r="430" spans="1:6" ht="15">
      <c r="A430" s="11" t="s">
        <v>2</v>
      </c>
      <c r="B430" s="5" t="s">
        <v>6</v>
      </c>
      <c r="C430" s="4" t="s">
        <v>3</v>
      </c>
      <c r="D430" s="4" t="s">
        <v>4</v>
      </c>
      <c r="E430" s="54" t="s">
        <v>12</v>
      </c>
      <c r="F430" s="57" t="s">
        <v>115</v>
      </c>
    </row>
    <row r="431" spans="1:6" ht="15">
      <c r="A431" s="11"/>
      <c r="B431" s="5" t="s">
        <v>7</v>
      </c>
      <c r="C431" s="5"/>
      <c r="D431" s="5"/>
      <c r="E431" s="55" t="s">
        <v>13</v>
      </c>
      <c r="F431" s="57" t="s">
        <v>116</v>
      </c>
    </row>
    <row r="432" spans="1:6" ht="15.75" thickBot="1">
      <c r="A432" s="13"/>
      <c r="B432" s="14"/>
      <c r="C432" s="14" t="s">
        <v>10</v>
      </c>
      <c r="D432" s="14" t="s">
        <v>10</v>
      </c>
      <c r="E432" s="14" t="s">
        <v>10</v>
      </c>
      <c r="F432" s="58"/>
    </row>
    <row r="433" spans="1:6" ht="15.75" thickTop="1">
      <c r="A433" s="11"/>
      <c r="B433" s="3" t="s">
        <v>46</v>
      </c>
      <c r="C433" s="3">
        <v>53432</v>
      </c>
      <c r="D433" s="3">
        <f>36447+1370</f>
        <v>37817</v>
      </c>
      <c r="E433" s="3">
        <f>C433+D433</f>
        <v>91249</v>
      </c>
      <c r="F433" s="61" t="s">
        <v>107</v>
      </c>
    </row>
    <row r="434" spans="1:6" ht="15">
      <c r="A434" s="11"/>
      <c r="B434" s="3" t="s">
        <v>44</v>
      </c>
      <c r="C434" s="3">
        <v>552</v>
      </c>
      <c r="D434" s="3">
        <f>6210+5098</f>
        <v>11308</v>
      </c>
      <c r="E434" s="3">
        <f>C434+D434</f>
        <v>11860</v>
      </c>
      <c r="F434" s="62" t="s">
        <v>107</v>
      </c>
    </row>
    <row r="435" spans="1:6" ht="15">
      <c r="A435" s="68" t="s">
        <v>109</v>
      </c>
      <c r="B435" s="3" t="s">
        <v>47</v>
      </c>
      <c r="C435" s="3">
        <v>0</v>
      </c>
      <c r="D435" s="3">
        <v>1433</v>
      </c>
      <c r="E435" s="3">
        <f>C435+D435</f>
        <v>1433</v>
      </c>
      <c r="F435" s="65" t="s">
        <v>110</v>
      </c>
    </row>
    <row r="436" spans="1:6" ht="15.75" thickBot="1">
      <c r="A436" s="68" t="s">
        <v>109</v>
      </c>
      <c r="B436" s="3" t="s">
        <v>45</v>
      </c>
      <c r="C436" s="3">
        <v>435</v>
      </c>
      <c r="D436" s="3">
        <f>132+2229</f>
        <v>2361</v>
      </c>
      <c r="E436" s="3">
        <f>C436+D436</f>
        <v>2796</v>
      </c>
      <c r="F436" s="50" t="s">
        <v>110</v>
      </c>
    </row>
    <row r="437" spans="1:6" ht="16.5" thickBot="1" thickTop="1">
      <c r="A437" s="30">
        <v>36</v>
      </c>
      <c r="B437" s="44"/>
      <c r="C437" s="45">
        <f>SUM(C433:C436)</f>
        <v>54419</v>
      </c>
      <c r="D437" s="45">
        <f>SUM(D433:D436)</f>
        <v>52919</v>
      </c>
      <c r="E437" s="45">
        <f>C437+D437</f>
        <v>107338</v>
      </c>
      <c r="F437" s="60"/>
    </row>
    <row r="439" ht="15.75" thickBot="1"/>
    <row r="440" spans="1:6" ht="15">
      <c r="A440" s="7" t="s">
        <v>1</v>
      </c>
      <c r="B440" s="8" t="s">
        <v>5</v>
      </c>
      <c r="C440" s="9"/>
      <c r="D440" s="10" t="s">
        <v>9</v>
      </c>
      <c r="E440" s="53" t="s">
        <v>8</v>
      </c>
      <c r="F440" s="56" t="s">
        <v>114</v>
      </c>
    </row>
    <row r="441" spans="1:6" ht="15">
      <c r="A441" s="11" t="s">
        <v>2</v>
      </c>
      <c r="B441" s="5" t="s">
        <v>6</v>
      </c>
      <c r="C441" s="4" t="s">
        <v>3</v>
      </c>
      <c r="D441" s="4" t="s">
        <v>4</v>
      </c>
      <c r="E441" s="54" t="s">
        <v>12</v>
      </c>
      <c r="F441" s="57" t="s">
        <v>115</v>
      </c>
    </row>
    <row r="442" spans="1:6" ht="15">
      <c r="A442" s="11"/>
      <c r="B442" s="5" t="s">
        <v>7</v>
      </c>
      <c r="C442" s="5"/>
      <c r="D442" s="5"/>
      <c r="E442" s="55" t="s">
        <v>13</v>
      </c>
      <c r="F442" s="57" t="s">
        <v>116</v>
      </c>
    </row>
    <row r="443" spans="1:6" ht="15.75" thickBot="1">
      <c r="A443" s="13"/>
      <c r="B443" s="14"/>
      <c r="C443" s="14" t="s">
        <v>10</v>
      </c>
      <c r="D443" s="14" t="s">
        <v>10</v>
      </c>
      <c r="E443" s="14" t="s">
        <v>10</v>
      </c>
      <c r="F443" s="58"/>
    </row>
    <row r="444" spans="1:6" ht="16.5" thickBot="1" thickTop="1">
      <c r="A444" s="11"/>
      <c r="B444" s="3" t="s">
        <v>44</v>
      </c>
      <c r="C444" s="3">
        <v>32482</v>
      </c>
      <c r="D444" s="3">
        <f>100030+593</f>
        <v>100623</v>
      </c>
      <c r="E444" s="3">
        <f>C444+D444</f>
        <v>133105</v>
      </c>
      <c r="F444" s="48" t="s">
        <v>107</v>
      </c>
    </row>
    <row r="445" spans="1:6" ht="16.5" thickBot="1" thickTop="1">
      <c r="A445" s="30">
        <v>37</v>
      </c>
      <c r="B445" s="44"/>
      <c r="C445" s="45">
        <f>SUM(C444:C444)</f>
        <v>32482</v>
      </c>
      <c r="D445" s="45">
        <f>SUM(D444:D444)</f>
        <v>100623</v>
      </c>
      <c r="E445" s="45">
        <f>C445+D445</f>
        <v>133105</v>
      </c>
      <c r="F445" s="60"/>
    </row>
    <row r="446" spans="1:5" ht="15">
      <c r="A446" s="17"/>
      <c r="B446" s="19"/>
      <c r="C446" s="17"/>
      <c r="D446" s="17"/>
      <c r="E446" s="17"/>
    </row>
    <row r="447" ht="15.75" thickBot="1"/>
    <row r="448" spans="1:6" ht="15">
      <c r="A448" s="7" t="s">
        <v>1</v>
      </c>
      <c r="B448" s="8" t="s">
        <v>5</v>
      </c>
      <c r="C448" s="9"/>
      <c r="D448" s="10" t="s">
        <v>9</v>
      </c>
      <c r="E448" s="53" t="s">
        <v>8</v>
      </c>
      <c r="F448" s="56" t="s">
        <v>114</v>
      </c>
    </row>
    <row r="449" spans="1:6" ht="15">
      <c r="A449" s="11" t="s">
        <v>2</v>
      </c>
      <c r="B449" s="5" t="s">
        <v>6</v>
      </c>
      <c r="C449" s="4" t="s">
        <v>3</v>
      </c>
      <c r="D449" s="4" t="s">
        <v>4</v>
      </c>
      <c r="E449" s="54" t="s">
        <v>12</v>
      </c>
      <c r="F449" s="57" t="s">
        <v>115</v>
      </c>
    </row>
    <row r="450" spans="1:6" ht="15">
      <c r="A450" s="11"/>
      <c r="B450" s="5" t="s">
        <v>7</v>
      </c>
      <c r="C450" s="5"/>
      <c r="D450" s="5"/>
      <c r="E450" s="55" t="s">
        <v>13</v>
      </c>
      <c r="F450" s="57" t="s">
        <v>116</v>
      </c>
    </row>
    <row r="451" spans="1:6" ht="15.75" thickBot="1">
      <c r="A451" s="13"/>
      <c r="B451" s="14"/>
      <c r="C451" s="14" t="s">
        <v>10</v>
      </c>
      <c r="D451" s="14" t="s">
        <v>10</v>
      </c>
      <c r="E451" s="14" t="s">
        <v>10</v>
      </c>
      <c r="F451" s="58"/>
    </row>
    <row r="452" spans="1:6" ht="15.75" thickTop="1">
      <c r="A452" s="11"/>
      <c r="B452" s="3" t="s">
        <v>36</v>
      </c>
      <c r="C452" s="3">
        <v>97754</v>
      </c>
      <c r="D452" s="3">
        <v>2047</v>
      </c>
      <c r="E452" s="3">
        <f>C452+D452</f>
        <v>99801</v>
      </c>
      <c r="F452" s="61" t="s">
        <v>107</v>
      </c>
    </row>
    <row r="453" spans="1:6" ht="15.75" thickBot="1">
      <c r="A453" s="68" t="s">
        <v>109</v>
      </c>
      <c r="B453" s="3" t="s">
        <v>60</v>
      </c>
      <c r="C453" s="3">
        <v>1526</v>
      </c>
      <c r="D453" s="3">
        <v>0</v>
      </c>
      <c r="E453" s="3">
        <f>C453+D453</f>
        <v>1526</v>
      </c>
      <c r="F453" s="50" t="s">
        <v>110</v>
      </c>
    </row>
    <row r="454" spans="1:6" ht="16.5" thickBot="1" thickTop="1">
      <c r="A454" s="30">
        <v>38</v>
      </c>
      <c r="B454" s="44"/>
      <c r="C454" s="45">
        <f>SUM(C452:C453)</f>
        <v>99280</v>
      </c>
      <c r="D454" s="45">
        <f>SUM(D452:D453)</f>
        <v>2047</v>
      </c>
      <c r="E454" s="45">
        <f>C454+D454</f>
        <v>101327</v>
      </c>
      <c r="F454" s="60"/>
    </row>
    <row r="455" ht="15">
      <c r="F455" s="19"/>
    </row>
    <row r="456" ht="15.75" thickBot="1"/>
    <row r="457" spans="1:6" ht="15">
      <c r="A457" s="7" t="s">
        <v>1</v>
      </c>
      <c r="B457" s="8" t="s">
        <v>5</v>
      </c>
      <c r="C457" s="9"/>
      <c r="D457" s="10" t="s">
        <v>9</v>
      </c>
      <c r="E457" s="53" t="s">
        <v>8</v>
      </c>
      <c r="F457" s="56" t="s">
        <v>114</v>
      </c>
    </row>
    <row r="458" spans="1:6" ht="15">
      <c r="A458" s="11" t="s">
        <v>2</v>
      </c>
      <c r="B458" s="5" t="s">
        <v>6</v>
      </c>
      <c r="C458" s="4" t="s">
        <v>3</v>
      </c>
      <c r="D458" s="4" t="s">
        <v>4</v>
      </c>
      <c r="E458" s="54" t="s">
        <v>12</v>
      </c>
      <c r="F458" s="57" t="s">
        <v>115</v>
      </c>
    </row>
    <row r="459" spans="1:6" ht="15">
      <c r="A459" s="11"/>
      <c r="B459" s="5" t="s">
        <v>7</v>
      </c>
      <c r="C459" s="5"/>
      <c r="D459" s="5"/>
      <c r="E459" s="55" t="s">
        <v>13</v>
      </c>
      <c r="F459" s="57" t="s">
        <v>116</v>
      </c>
    </row>
    <row r="460" spans="1:6" ht="15.75" thickBot="1">
      <c r="A460" s="13"/>
      <c r="B460" s="14"/>
      <c r="C460" s="14" t="s">
        <v>10</v>
      </c>
      <c r="D460" s="14" t="s">
        <v>10</v>
      </c>
      <c r="E460" s="14" t="s">
        <v>10</v>
      </c>
      <c r="F460" s="58"/>
    </row>
    <row r="461" spans="1:6" ht="15.75" thickTop="1">
      <c r="A461" s="11"/>
      <c r="B461" s="3" t="s">
        <v>37</v>
      </c>
      <c r="C461" s="3">
        <v>67278</v>
      </c>
      <c r="D461" s="3">
        <f>1169+3089</f>
        <v>4258</v>
      </c>
      <c r="E461" s="3">
        <f>C461+D461</f>
        <v>71536</v>
      </c>
      <c r="F461" s="61" t="s">
        <v>107</v>
      </c>
    </row>
    <row r="462" spans="1:6" ht="15">
      <c r="A462" s="11"/>
      <c r="B462" s="3" t="s">
        <v>36</v>
      </c>
      <c r="C462" s="3">
        <v>2147</v>
      </c>
      <c r="D462" s="3">
        <v>0</v>
      </c>
      <c r="E462" s="3">
        <f>C462+D462</f>
        <v>2147</v>
      </c>
      <c r="F462" s="62" t="s">
        <v>107</v>
      </c>
    </row>
    <row r="463" spans="1:6" ht="15">
      <c r="A463" s="68" t="s">
        <v>109</v>
      </c>
      <c r="B463" s="3" t="s">
        <v>59</v>
      </c>
      <c r="C463" s="3">
        <v>144</v>
      </c>
      <c r="D463" s="3">
        <f>10+642</f>
        <v>652</v>
      </c>
      <c r="E463" s="3">
        <f>C463+D463</f>
        <v>796</v>
      </c>
      <c r="F463" s="65" t="s">
        <v>110</v>
      </c>
    </row>
    <row r="464" spans="1:6" ht="15.75" thickBot="1">
      <c r="A464" s="68" t="s">
        <v>109</v>
      </c>
      <c r="B464" s="3" t="s">
        <v>38</v>
      </c>
      <c r="C464" s="3">
        <v>1144</v>
      </c>
      <c r="D464" s="3">
        <v>0</v>
      </c>
      <c r="E464" s="3">
        <f>C464+D464</f>
        <v>1144</v>
      </c>
      <c r="F464" s="50" t="s">
        <v>110</v>
      </c>
    </row>
    <row r="465" spans="1:6" ht="16.5" thickBot="1" thickTop="1">
      <c r="A465" s="30">
        <v>39</v>
      </c>
      <c r="B465" s="44"/>
      <c r="C465" s="45">
        <f>SUM(C461:C464)</f>
        <v>70713</v>
      </c>
      <c r="D465" s="45">
        <f>SUM(D461:D464)</f>
        <v>4910</v>
      </c>
      <c r="E465" s="45">
        <f>C465+D465</f>
        <v>75623</v>
      </c>
      <c r="F465" s="60"/>
    </row>
    <row r="466" spans="1:6" ht="15">
      <c r="A466" s="17"/>
      <c r="B466" s="19"/>
      <c r="C466" s="17"/>
      <c r="D466" s="17"/>
      <c r="E466" s="17"/>
      <c r="F466" s="19"/>
    </row>
    <row r="467" ht="15">
      <c r="A467" t="s">
        <v>111</v>
      </c>
    </row>
    <row r="468" spans="2:7" ht="15">
      <c r="B468" s="69" t="s">
        <v>112</v>
      </c>
      <c r="C468" s="69"/>
      <c r="D468" s="69"/>
      <c r="E468" s="69"/>
      <c r="F468" s="70"/>
      <c r="G468" s="69"/>
    </row>
    <row r="469" spans="2:7" ht="15">
      <c r="B469" s="69" t="s">
        <v>113</v>
      </c>
      <c r="C469" s="69"/>
      <c r="D469" s="69"/>
      <c r="E469" s="69"/>
      <c r="F469" s="70"/>
      <c r="G469" s="69"/>
    </row>
    <row r="470" spans="1:6" ht="15">
      <c r="A470" s="17"/>
      <c r="B470" s="19"/>
      <c r="C470" s="17"/>
      <c r="D470" s="17"/>
      <c r="E470" s="17"/>
      <c r="F470" s="19"/>
    </row>
    <row r="471" spans="1:6" ht="15">
      <c r="A471" s="17"/>
      <c r="B471" s="19"/>
      <c r="C471" s="17"/>
      <c r="D471" s="17"/>
      <c r="E471" s="17"/>
      <c r="F471" s="19"/>
    </row>
    <row r="472" spans="1:6" ht="15.75" customHeight="1">
      <c r="A472" s="17"/>
      <c r="B472" s="19"/>
      <c r="C472" s="17"/>
      <c r="D472" s="17"/>
      <c r="E472" s="17"/>
      <c r="F472" s="19"/>
    </row>
    <row r="473" spans="1:6" ht="14.25" customHeight="1">
      <c r="A473" s="17"/>
      <c r="B473" s="19"/>
      <c r="C473" s="17"/>
      <c r="D473" s="17"/>
      <c r="E473" s="17"/>
      <c r="F473" s="19"/>
    </row>
    <row r="475" ht="15.75" thickBot="1"/>
    <row r="476" spans="1:6" ht="15">
      <c r="A476" s="7" t="s">
        <v>1</v>
      </c>
      <c r="B476" s="8" t="s">
        <v>5</v>
      </c>
      <c r="C476" s="9"/>
      <c r="D476" s="10" t="s">
        <v>9</v>
      </c>
      <c r="E476" s="53" t="s">
        <v>8</v>
      </c>
      <c r="F476" s="56" t="s">
        <v>114</v>
      </c>
    </row>
    <row r="477" spans="1:6" ht="15">
      <c r="A477" s="11" t="s">
        <v>2</v>
      </c>
      <c r="B477" s="5" t="s">
        <v>6</v>
      </c>
      <c r="C477" s="4" t="s">
        <v>3</v>
      </c>
      <c r="D477" s="4" t="s">
        <v>4</v>
      </c>
      <c r="E477" s="54" t="s">
        <v>12</v>
      </c>
      <c r="F477" s="57" t="s">
        <v>115</v>
      </c>
    </row>
    <row r="478" spans="1:6" ht="15">
      <c r="A478" s="11"/>
      <c r="B478" s="5" t="s">
        <v>7</v>
      </c>
      <c r="C478" s="5"/>
      <c r="D478" s="5"/>
      <c r="E478" s="55" t="s">
        <v>13</v>
      </c>
      <c r="F478" s="57" t="s">
        <v>116</v>
      </c>
    </row>
    <row r="479" spans="1:6" ht="15.75" thickBot="1">
      <c r="A479" s="13"/>
      <c r="B479" s="14"/>
      <c r="C479" s="14" t="s">
        <v>10</v>
      </c>
      <c r="D479" s="14" t="s">
        <v>10</v>
      </c>
      <c r="E479" s="14" t="s">
        <v>10</v>
      </c>
      <c r="F479" s="58"/>
    </row>
    <row r="480" spans="1:6" ht="15.75" thickTop="1">
      <c r="A480" s="11"/>
      <c r="B480" s="3" t="s">
        <v>37</v>
      </c>
      <c r="C480" s="3">
        <v>107777</v>
      </c>
      <c r="D480" s="3">
        <v>67637</v>
      </c>
      <c r="E480" s="3">
        <f>C480+D480</f>
        <v>175414</v>
      </c>
      <c r="F480" s="61" t="s">
        <v>107</v>
      </c>
    </row>
    <row r="481" spans="1:6" ht="15">
      <c r="A481" s="68" t="s">
        <v>109</v>
      </c>
      <c r="B481" s="3" t="s">
        <v>54</v>
      </c>
      <c r="C481" s="3">
        <v>326</v>
      </c>
      <c r="D481" s="3">
        <v>30</v>
      </c>
      <c r="E481" s="3">
        <f>C481+D481</f>
        <v>356</v>
      </c>
      <c r="F481" s="62" t="s">
        <v>110</v>
      </c>
    </row>
    <row r="482" spans="1:6" ht="15.75" thickBot="1">
      <c r="A482" s="68" t="s">
        <v>109</v>
      </c>
      <c r="B482" s="3" t="s">
        <v>59</v>
      </c>
      <c r="C482" s="3">
        <v>44</v>
      </c>
      <c r="D482" s="3">
        <v>920</v>
      </c>
      <c r="E482" s="3">
        <f>C482+D482</f>
        <v>964</v>
      </c>
      <c r="F482" s="63" t="s">
        <v>110</v>
      </c>
    </row>
    <row r="483" spans="1:6" ht="16.5" thickBot="1" thickTop="1">
      <c r="A483" s="30">
        <v>40</v>
      </c>
      <c r="B483" s="44"/>
      <c r="C483" s="45">
        <f>SUM(C480:C482)</f>
        <v>108147</v>
      </c>
      <c r="D483" s="45">
        <f>SUM(D480:D482)</f>
        <v>68587</v>
      </c>
      <c r="E483" s="45">
        <f>C483+D483</f>
        <v>176734</v>
      </c>
      <c r="F483" s="60"/>
    </row>
    <row r="485" ht="15">
      <c r="A485" t="s">
        <v>111</v>
      </c>
    </row>
    <row r="486" spans="2:7" ht="15">
      <c r="B486" s="69" t="s">
        <v>112</v>
      </c>
      <c r="C486" s="69"/>
      <c r="D486" s="69"/>
      <c r="E486" s="69"/>
      <c r="F486" s="70"/>
      <c r="G486" s="69"/>
    </row>
    <row r="487" spans="2:7" ht="15">
      <c r="B487" s="69" t="s">
        <v>113</v>
      </c>
      <c r="C487" s="69"/>
      <c r="D487" s="69"/>
      <c r="E487" s="69"/>
      <c r="F487" s="70"/>
      <c r="G487" s="69"/>
    </row>
    <row r="526" ht="15">
      <c r="C526" s="70" t="s">
        <v>123</v>
      </c>
    </row>
    <row r="527" ht="15.75" thickBot="1"/>
    <row r="528" spans="2:4" ht="15">
      <c r="B528" s="89"/>
      <c r="C528" s="10" t="s">
        <v>9</v>
      </c>
      <c r="D528" s="20" t="s">
        <v>8</v>
      </c>
    </row>
    <row r="529" spans="2:4" ht="15">
      <c r="B529" s="90" t="s">
        <v>3</v>
      </c>
      <c r="C529" s="4" t="s">
        <v>4</v>
      </c>
      <c r="D529" s="21" t="s">
        <v>12</v>
      </c>
    </row>
    <row r="530" spans="2:4" ht="15">
      <c r="B530" s="11"/>
      <c r="C530" s="5"/>
      <c r="D530" s="22" t="s">
        <v>13</v>
      </c>
    </row>
    <row r="531" spans="2:4" ht="15.75" thickBot="1">
      <c r="B531" s="13" t="s">
        <v>10</v>
      </c>
      <c r="C531" s="14" t="s">
        <v>10</v>
      </c>
      <c r="D531" s="15" t="s">
        <v>10</v>
      </c>
    </row>
    <row r="532" spans="2:4" ht="16.5" thickBot="1" thickTop="1">
      <c r="B532" s="30">
        <f>C483+C465+C454+C445+C437+C419+C409+C399+C389+C373+C362+C351+C341+C322+C313+C305+C295+C280+C263+C247+C231+C223+C212+C201+C183+C173+C163+C153+C138+C122+C114+C84+C76+C68+C59+C43+C35+C25+C17+C9</f>
        <v>2084397</v>
      </c>
      <c r="C532" s="37">
        <f>D483+D465+D454+D445+D437+D419+D409+D399+D389+D373+D362+D351+D341+D322+D313+D305+D295+D280+D263+D247+D231+D223+D212+D201+D183+D173+D163+D153+D138+D122+D114+D84+D76+D68+D59+D43+D35+D25+D17+D9</f>
        <v>905079</v>
      </c>
      <c r="D532" s="24">
        <f>B532+C532</f>
        <v>2989476</v>
      </c>
    </row>
  </sheetData>
  <sheetProtection/>
  <printOptions horizontalCentered="1"/>
  <pageMargins left="0.787401574803149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54"/>
  <sheetViews>
    <sheetView tabSelected="1" zoomScalePageLayoutView="0" workbookViewId="0" topLeftCell="A76">
      <selection activeCell="D86" sqref="D86"/>
    </sheetView>
  </sheetViews>
  <sheetFormatPr defaultColWidth="9.140625" defaultRowHeight="15"/>
  <cols>
    <col min="1" max="1" width="9.421875" style="0" customWidth="1"/>
    <col min="2" max="2" width="15.140625" style="0" customWidth="1"/>
    <col min="3" max="3" width="12.28125" style="0" customWidth="1"/>
    <col min="4" max="4" width="12.421875" style="0" customWidth="1"/>
    <col min="5" max="5" width="12.28125" style="0" customWidth="1"/>
    <col min="6" max="6" width="12.00390625" style="1" customWidth="1"/>
  </cols>
  <sheetData>
    <row r="1" spans="1:4" ht="21">
      <c r="A1" s="1"/>
      <c r="B1" s="1"/>
      <c r="C1" s="1"/>
      <c r="D1" s="26" t="s">
        <v>65</v>
      </c>
    </row>
    <row r="3" ht="15.75" thickBot="1"/>
    <row r="4" spans="1:6" ht="15">
      <c r="A4" s="7" t="s">
        <v>1</v>
      </c>
      <c r="B4" s="8" t="s">
        <v>5</v>
      </c>
      <c r="C4" s="9"/>
      <c r="D4" s="10" t="s">
        <v>9</v>
      </c>
      <c r="E4" s="53" t="s">
        <v>8</v>
      </c>
      <c r="F4" s="56" t="s">
        <v>114</v>
      </c>
    </row>
    <row r="5" spans="1:6" ht="15">
      <c r="A5" s="11" t="s">
        <v>2</v>
      </c>
      <c r="B5" s="5" t="s">
        <v>6</v>
      </c>
      <c r="C5" s="4" t="s">
        <v>3</v>
      </c>
      <c r="D5" s="4" t="s">
        <v>4</v>
      </c>
      <c r="E5" s="54" t="s">
        <v>12</v>
      </c>
      <c r="F5" s="57" t="s">
        <v>115</v>
      </c>
    </row>
    <row r="6" spans="1:6" ht="15">
      <c r="A6" s="11"/>
      <c r="B6" s="5" t="s">
        <v>7</v>
      </c>
      <c r="C6" s="5"/>
      <c r="D6" s="5"/>
      <c r="E6" s="55" t="s">
        <v>13</v>
      </c>
      <c r="F6" s="57" t="s">
        <v>116</v>
      </c>
    </row>
    <row r="7" spans="1:6" ht="15.75" thickBot="1">
      <c r="A7" s="13"/>
      <c r="B7" s="14"/>
      <c r="C7" s="14" t="s">
        <v>10</v>
      </c>
      <c r="D7" s="14" t="s">
        <v>10</v>
      </c>
      <c r="E7" s="14" t="s">
        <v>10</v>
      </c>
      <c r="F7" s="58"/>
    </row>
    <row r="8" spans="1:6" ht="15.75" thickTop="1">
      <c r="A8" s="32"/>
      <c r="B8" s="33" t="s">
        <v>61</v>
      </c>
      <c r="C8" s="34">
        <f>499+18307</f>
        <v>18806</v>
      </c>
      <c r="D8" s="34">
        <v>794</v>
      </c>
      <c r="E8" s="34">
        <f>C8+D8</f>
        <v>19600</v>
      </c>
      <c r="F8" s="71" t="s">
        <v>107</v>
      </c>
    </row>
    <row r="9" spans="1:6" ht="15">
      <c r="A9" s="16"/>
      <c r="B9" s="3" t="s">
        <v>62</v>
      </c>
      <c r="C9" s="35">
        <v>1285</v>
      </c>
      <c r="D9" s="35">
        <v>0</v>
      </c>
      <c r="E9" s="35">
        <f>C9+D9</f>
        <v>1285</v>
      </c>
      <c r="F9" s="65" t="s">
        <v>107</v>
      </c>
    </row>
    <row r="10" spans="1:6" ht="15">
      <c r="A10" s="16"/>
      <c r="B10" s="40" t="s">
        <v>63</v>
      </c>
      <c r="C10" s="35">
        <v>4271</v>
      </c>
      <c r="D10" s="35">
        <v>0</v>
      </c>
      <c r="E10" s="35">
        <f>C10+D10</f>
        <v>4271</v>
      </c>
      <c r="F10" s="65" t="s">
        <v>107</v>
      </c>
    </row>
    <row r="11" spans="1:6" ht="15.75" thickBot="1">
      <c r="A11" s="16"/>
      <c r="B11" s="41" t="s">
        <v>64</v>
      </c>
      <c r="C11" s="42">
        <v>8989</v>
      </c>
      <c r="D11" s="42">
        <v>0</v>
      </c>
      <c r="E11" s="42">
        <f>C11+D11</f>
        <v>8989</v>
      </c>
      <c r="F11" s="63" t="s">
        <v>107</v>
      </c>
    </row>
    <row r="12" spans="1:6" ht="16.5" thickBot="1" thickTop="1">
      <c r="A12" s="23">
        <v>1</v>
      </c>
      <c r="B12" s="37"/>
      <c r="C12" s="37">
        <f>SUM(C8:C11)</f>
        <v>33351</v>
      </c>
      <c r="D12" s="37">
        <f>SUM(D8:D11)</f>
        <v>794</v>
      </c>
      <c r="E12" s="37">
        <f>C12+D12</f>
        <v>34145</v>
      </c>
      <c r="F12" s="60"/>
    </row>
    <row r="14" ht="15.75" thickBot="1"/>
    <row r="15" spans="1:6" ht="15">
      <c r="A15" s="7" t="s">
        <v>1</v>
      </c>
      <c r="B15" s="8" t="s">
        <v>5</v>
      </c>
      <c r="C15" s="9"/>
      <c r="D15" s="10" t="s">
        <v>9</v>
      </c>
      <c r="E15" s="53" t="s">
        <v>8</v>
      </c>
      <c r="F15" s="56" t="s">
        <v>114</v>
      </c>
    </row>
    <row r="16" spans="1:6" ht="15">
      <c r="A16" s="11" t="s">
        <v>2</v>
      </c>
      <c r="B16" s="5" t="s">
        <v>6</v>
      </c>
      <c r="C16" s="4" t="s">
        <v>3</v>
      </c>
      <c r="D16" s="4" t="s">
        <v>4</v>
      </c>
      <c r="E16" s="54" t="s">
        <v>12</v>
      </c>
      <c r="F16" s="57" t="s">
        <v>115</v>
      </c>
    </row>
    <row r="17" spans="1:6" ht="15">
      <c r="A17" s="11"/>
      <c r="B17" s="5" t="s">
        <v>7</v>
      </c>
      <c r="C17" s="5"/>
      <c r="D17" s="5"/>
      <c r="E17" s="55" t="s">
        <v>13</v>
      </c>
      <c r="F17" s="57" t="s">
        <v>116</v>
      </c>
    </row>
    <row r="18" spans="1:6" ht="15.75" thickBot="1">
      <c r="A18" s="13"/>
      <c r="B18" s="14"/>
      <c r="C18" s="14" t="s">
        <v>10</v>
      </c>
      <c r="D18" s="14" t="s">
        <v>10</v>
      </c>
      <c r="E18" s="14" t="s">
        <v>10</v>
      </c>
      <c r="F18" s="58"/>
    </row>
    <row r="19" spans="1:6" ht="15.75" thickTop="1">
      <c r="A19" s="32"/>
      <c r="B19" s="33" t="s">
        <v>61</v>
      </c>
      <c r="C19" s="34">
        <v>17085</v>
      </c>
      <c r="D19" s="34">
        <v>0</v>
      </c>
      <c r="E19" s="34">
        <f>C19+D19</f>
        <v>17085</v>
      </c>
      <c r="F19" s="71" t="s">
        <v>107</v>
      </c>
    </row>
    <row r="20" spans="1:6" ht="15">
      <c r="A20" s="16"/>
      <c r="B20" s="3" t="s">
        <v>66</v>
      </c>
      <c r="C20" s="35">
        <v>4762</v>
      </c>
      <c r="D20" s="35">
        <v>0</v>
      </c>
      <c r="E20" s="35">
        <f>C20+D20</f>
        <v>4762</v>
      </c>
      <c r="F20" s="65" t="s">
        <v>107</v>
      </c>
    </row>
    <row r="21" spans="1:6" ht="15.75" thickBot="1">
      <c r="A21" s="16"/>
      <c r="B21" s="41" t="s">
        <v>62</v>
      </c>
      <c r="C21" s="42">
        <v>6699</v>
      </c>
      <c r="D21" s="42">
        <v>0</v>
      </c>
      <c r="E21" s="42">
        <f>C21+D21</f>
        <v>6699</v>
      </c>
      <c r="F21" s="63" t="s">
        <v>107</v>
      </c>
    </row>
    <row r="22" spans="1:6" ht="16.5" thickBot="1" thickTop="1">
      <c r="A22" s="23">
        <v>2</v>
      </c>
      <c r="B22" s="37"/>
      <c r="C22" s="37">
        <f>SUM(C19:C21)</f>
        <v>28546</v>
      </c>
      <c r="D22" s="37">
        <f>SUM(D19:D21)</f>
        <v>0</v>
      </c>
      <c r="E22" s="37">
        <f>C22+D22</f>
        <v>28546</v>
      </c>
      <c r="F22" s="60"/>
    </row>
    <row r="24" ht="15.75" thickBot="1"/>
    <row r="25" spans="1:6" ht="15">
      <c r="A25" s="7" t="s">
        <v>1</v>
      </c>
      <c r="B25" s="8" t="s">
        <v>5</v>
      </c>
      <c r="C25" s="9"/>
      <c r="D25" s="10" t="s">
        <v>9</v>
      </c>
      <c r="E25" s="53" t="s">
        <v>8</v>
      </c>
      <c r="F25" s="56" t="s">
        <v>114</v>
      </c>
    </row>
    <row r="26" spans="1:6" ht="15">
      <c r="A26" s="11" t="s">
        <v>2</v>
      </c>
      <c r="B26" s="5" t="s">
        <v>6</v>
      </c>
      <c r="C26" s="4" t="s">
        <v>3</v>
      </c>
      <c r="D26" s="4" t="s">
        <v>4</v>
      </c>
      <c r="E26" s="54" t="s">
        <v>12</v>
      </c>
      <c r="F26" s="57" t="s">
        <v>115</v>
      </c>
    </row>
    <row r="27" spans="1:6" ht="15">
      <c r="A27" s="11"/>
      <c r="B27" s="5" t="s">
        <v>7</v>
      </c>
      <c r="C27" s="5"/>
      <c r="D27" s="5"/>
      <c r="E27" s="55" t="s">
        <v>13</v>
      </c>
      <c r="F27" s="57" t="s">
        <v>116</v>
      </c>
    </row>
    <row r="28" spans="1:6" ht="15.75" thickBot="1">
      <c r="A28" s="13"/>
      <c r="B28" s="14"/>
      <c r="C28" s="14" t="s">
        <v>10</v>
      </c>
      <c r="D28" s="14" t="s">
        <v>10</v>
      </c>
      <c r="E28" s="14" t="s">
        <v>10</v>
      </c>
      <c r="F28" s="58"/>
    </row>
    <row r="29" spans="1:6" ht="16.5" thickBot="1" thickTop="1">
      <c r="A29" s="32"/>
      <c r="B29" s="38" t="s">
        <v>67</v>
      </c>
      <c r="C29" s="39">
        <v>35096</v>
      </c>
      <c r="D29" s="39">
        <v>0</v>
      </c>
      <c r="E29" s="39">
        <f>C29+D29</f>
        <v>35096</v>
      </c>
      <c r="F29" s="59" t="s">
        <v>107</v>
      </c>
    </row>
    <row r="30" spans="1:6" ht="16.5" thickBot="1" thickTop="1">
      <c r="A30" s="23">
        <v>3</v>
      </c>
      <c r="B30" s="37"/>
      <c r="C30" s="37">
        <f>SUM(C29:C29)</f>
        <v>35096</v>
      </c>
      <c r="D30" s="37">
        <f>SUM(D29:D29)</f>
        <v>0</v>
      </c>
      <c r="E30" s="37">
        <f>C30+D30</f>
        <v>35096</v>
      </c>
      <c r="F30" s="60"/>
    </row>
    <row r="32" ht="15.75" thickBot="1"/>
    <row r="33" spans="1:6" ht="15">
      <c r="A33" s="7" t="s">
        <v>1</v>
      </c>
      <c r="B33" s="8" t="s">
        <v>5</v>
      </c>
      <c r="C33" s="9"/>
      <c r="D33" s="10" t="s">
        <v>9</v>
      </c>
      <c r="E33" s="53" t="s">
        <v>8</v>
      </c>
      <c r="F33" s="56" t="s">
        <v>114</v>
      </c>
    </row>
    <row r="34" spans="1:6" ht="15">
      <c r="A34" s="11" t="s">
        <v>2</v>
      </c>
      <c r="B34" s="5" t="s">
        <v>6</v>
      </c>
      <c r="C34" s="4" t="s">
        <v>3</v>
      </c>
      <c r="D34" s="4" t="s">
        <v>4</v>
      </c>
      <c r="E34" s="54" t="s">
        <v>12</v>
      </c>
      <c r="F34" s="57" t="s">
        <v>115</v>
      </c>
    </row>
    <row r="35" spans="1:6" ht="15">
      <c r="A35" s="11"/>
      <c r="B35" s="5" t="s">
        <v>7</v>
      </c>
      <c r="C35" s="5"/>
      <c r="D35" s="5"/>
      <c r="E35" s="55" t="s">
        <v>13</v>
      </c>
      <c r="F35" s="57" t="s">
        <v>116</v>
      </c>
    </row>
    <row r="36" spans="1:6" ht="15.75" thickBot="1">
      <c r="A36" s="13"/>
      <c r="B36" s="14"/>
      <c r="C36" s="14" t="s">
        <v>10</v>
      </c>
      <c r="D36" s="14" t="s">
        <v>10</v>
      </c>
      <c r="E36" s="14" t="s">
        <v>10</v>
      </c>
      <c r="F36" s="58"/>
    </row>
    <row r="37" spans="1:6" ht="15.75" thickTop="1">
      <c r="A37" s="32"/>
      <c r="B37" s="33" t="s">
        <v>68</v>
      </c>
      <c r="C37" s="34">
        <v>68849</v>
      </c>
      <c r="D37" s="34">
        <f>919+149</f>
        <v>1068</v>
      </c>
      <c r="E37" s="34">
        <f>C37+D37</f>
        <v>69917</v>
      </c>
      <c r="F37" s="71" t="s">
        <v>107</v>
      </c>
    </row>
    <row r="38" spans="1:6" ht="15.75" thickBot="1">
      <c r="A38" s="81" t="s">
        <v>109</v>
      </c>
      <c r="B38" s="41" t="s">
        <v>69</v>
      </c>
      <c r="C38" s="42">
        <v>511</v>
      </c>
      <c r="D38" s="42">
        <v>0</v>
      </c>
      <c r="E38" s="42">
        <f>C38+D38</f>
        <v>511</v>
      </c>
      <c r="F38" s="50" t="s">
        <v>121</v>
      </c>
    </row>
    <row r="39" spans="1:6" ht="16.5" thickBot="1" thickTop="1">
      <c r="A39" s="23">
        <v>4</v>
      </c>
      <c r="B39" s="37"/>
      <c r="C39" s="37">
        <f>SUM(C37:C38)</f>
        <v>69360</v>
      </c>
      <c r="D39" s="37">
        <f>SUM(D37:D38)</f>
        <v>1068</v>
      </c>
      <c r="E39" s="37">
        <f>C39+D39</f>
        <v>70428</v>
      </c>
      <c r="F39" s="60"/>
    </row>
    <row r="40" spans="1:6" ht="15">
      <c r="A40" s="17"/>
      <c r="B40" s="17"/>
      <c r="C40" s="17"/>
      <c r="D40" s="17"/>
      <c r="E40" s="17"/>
      <c r="F40" s="19"/>
    </row>
    <row r="41" ht="15">
      <c r="A41" t="s">
        <v>111</v>
      </c>
    </row>
    <row r="42" spans="2:7" ht="15">
      <c r="B42" s="69" t="s">
        <v>112</v>
      </c>
      <c r="C42" s="69"/>
      <c r="D42" s="69"/>
      <c r="E42" s="69"/>
      <c r="F42" s="70"/>
      <c r="G42" s="69"/>
    </row>
    <row r="43" spans="2:7" ht="15">
      <c r="B43" s="69" t="s">
        <v>113</v>
      </c>
      <c r="C43" s="69"/>
      <c r="D43" s="69"/>
      <c r="E43" s="69"/>
      <c r="F43" s="70"/>
      <c r="G43" s="69"/>
    </row>
    <row r="44" spans="1:6" ht="15">
      <c r="A44" s="17"/>
      <c r="B44" s="17"/>
      <c r="C44" s="17"/>
      <c r="D44" s="17"/>
      <c r="E44" s="17"/>
      <c r="F44" s="19"/>
    </row>
    <row r="45" spans="1:6" ht="15">
      <c r="A45" s="17"/>
      <c r="B45" s="17"/>
      <c r="C45" s="17"/>
      <c r="D45" s="17"/>
      <c r="E45" s="17"/>
      <c r="F45" s="19"/>
    </row>
    <row r="46" spans="1:6" ht="15">
      <c r="A46" s="17"/>
      <c r="B46" s="17"/>
      <c r="C46" s="17"/>
      <c r="D46" s="17"/>
      <c r="E46" s="17"/>
      <c r="F46" s="19"/>
    </row>
    <row r="47" spans="1:6" ht="15">
      <c r="A47" s="17"/>
      <c r="B47" s="17"/>
      <c r="C47" s="17"/>
      <c r="D47" s="17"/>
      <c r="E47" s="17"/>
      <c r="F47" s="19"/>
    </row>
    <row r="48" spans="1:6" ht="15">
      <c r="A48" s="17"/>
      <c r="B48" s="17"/>
      <c r="C48" s="17"/>
      <c r="D48" s="17"/>
      <c r="E48" s="17"/>
      <c r="F48" s="19"/>
    </row>
    <row r="49" spans="1:6" ht="15">
      <c r="A49" s="17"/>
      <c r="B49" s="17"/>
      <c r="C49" s="17"/>
      <c r="D49" s="17"/>
      <c r="E49" s="17"/>
      <c r="F49" s="19"/>
    </row>
    <row r="51" ht="15.75" thickBot="1"/>
    <row r="52" spans="1:6" ht="15">
      <c r="A52" s="7" t="s">
        <v>1</v>
      </c>
      <c r="B52" s="8" t="s">
        <v>5</v>
      </c>
      <c r="C52" s="9"/>
      <c r="D52" s="10" t="s">
        <v>9</v>
      </c>
      <c r="E52" s="53" t="s">
        <v>8</v>
      </c>
      <c r="F52" s="56" t="s">
        <v>114</v>
      </c>
    </row>
    <row r="53" spans="1:6" ht="15">
      <c r="A53" s="11" t="s">
        <v>2</v>
      </c>
      <c r="B53" s="5" t="s">
        <v>6</v>
      </c>
      <c r="C53" s="4" t="s">
        <v>3</v>
      </c>
      <c r="D53" s="4" t="s">
        <v>4</v>
      </c>
      <c r="E53" s="54" t="s">
        <v>12</v>
      </c>
      <c r="F53" s="57" t="s">
        <v>115</v>
      </c>
    </row>
    <row r="54" spans="1:6" ht="15">
      <c r="A54" s="11"/>
      <c r="B54" s="5" t="s">
        <v>7</v>
      </c>
      <c r="C54" s="5"/>
      <c r="D54" s="5"/>
      <c r="E54" s="55" t="s">
        <v>13</v>
      </c>
      <c r="F54" s="57" t="s">
        <v>116</v>
      </c>
    </row>
    <row r="55" spans="1:6" ht="15.75" thickBot="1">
      <c r="A55" s="13"/>
      <c r="B55" s="14"/>
      <c r="C55" s="14" t="s">
        <v>10</v>
      </c>
      <c r="D55" s="14" t="s">
        <v>10</v>
      </c>
      <c r="E55" s="14" t="s">
        <v>10</v>
      </c>
      <c r="F55" s="58"/>
    </row>
    <row r="56" spans="1:6" ht="15.75" thickTop="1">
      <c r="A56" s="32"/>
      <c r="B56" s="33" t="s">
        <v>68</v>
      </c>
      <c r="C56" s="34">
        <f>9302+46678</f>
        <v>55980</v>
      </c>
      <c r="D56" s="34">
        <f>9066+1576</f>
        <v>10642</v>
      </c>
      <c r="E56" s="34">
        <f>C56+D56</f>
        <v>66622</v>
      </c>
      <c r="F56" s="71" t="s">
        <v>107</v>
      </c>
    </row>
    <row r="57" spans="1:6" ht="15.75" thickBot="1">
      <c r="A57" s="81" t="s">
        <v>109</v>
      </c>
      <c r="B57" s="41" t="s">
        <v>70</v>
      </c>
      <c r="C57" s="42">
        <v>810</v>
      </c>
      <c r="D57" s="42">
        <v>47</v>
      </c>
      <c r="E57" s="42">
        <f>C57+D57</f>
        <v>857</v>
      </c>
      <c r="F57" s="50" t="s">
        <v>108</v>
      </c>
    </row>
    <row r="58" spans="1:6" ht="16.5" thickBot="1" thickTop="1">
      <c r="A58" s="23">
        <v>5</v>
      </c>
      <c r="B58" s="37"/>
      <c r="C58" s="37">
        <f>SUM(C56:C57)</f>
        <v>56790</v>
      </c>
      <c r="D58" s="37">
        <f>SUM(D56:D57)</f>
        <v>10689</v>
      </c>
      <c r="E58" s="37">
        <f>C58+D58</f>
        <v>67479</v>
      </c>
      <c r="F58" s="60"/>
    </row>
    <row r="59" spans="1:5" ht="15">
      <c r="A59" s="17"/>
      <c r="B59" s="17"/>
      <c r="C59" s="17"/>
      <c r="D59" s="17"/>
      <c r="E59" s="17"/>
    </row>
    <row r="60" spans="2:7" ht="15.75" thickBot="1">
      <c r="B60" s="69"/>
      <c r="C60" s="69"/>
      <c r="D60" s="69"/>
      <c r="E60" s="69"/>
      <c r="F60" s="70"/>
      <c r="G60" s="69"/>
    </row>
    <row r="61" spans="1:6" ht="15">
      <c r="A61" s="7" t="s">
        <v>1</v>
      </c>
      <c r="B61" s="8" t="s">
        <v>5</v>
      </c>
      <c r="C61" s="9"/>
      <c r="D61" s="10" t="s">
        <v>9</v>
      </c>
      <c r="E61" s="53" t="s">
        <v>8</v>
      </c>
      <c r="F61" s="56" t="s">
        <v>114</v>
      </c>
    </row>
    <row r="62" spans="1:6" ht="15">
      <c r="A62" s="11" t="s">
        <v>2</v>
      </c>
      <c r="B62" s="5" t="s">
        <v>6</v>
      </c>
      <c r="C62" s="4" t="s">
        <v>3</v>
      </c>
      <c r="D62" s="4" t="s">
        <v>4</v>
      </c>
      <c r="E62" s="54" t="s">
        <v>12</v>
      </c>
      <c r="F62" s="57" t="s">
        <v>115</v>
      </c>
    </row>
    <row r="63" spans="1:6" ht="15">
      <c r="A63" s="11"/>
      <c r="B63" s="5" t="s">
        <v>7</v>
      </c>
      <c r="C63" s="5"/>
      <c r="D63" s="5"/>
      <c r="E63" s="55" t="s">
        <v>13</v>
      </c>
      <c r="F63" s="57" t="s">
        <v>116</v>
      </c>
    </row>
    <row r="64" spans="1:6" ht="15.75" thickBot="1">
      <c r="A64" s="13"/>
      <c r="B64" s="14"/>
      <c r="C64" s="14" t="s">
        <v>10</v>
      </c>
      <c r="D64" s="14" t="s">
        <v>10</v>
      </c>
      <c r="E64" s="14" t="s">
        <v>10</v>
      </c>
      <c r="F64" s="58"/>
    </row>
    <row r="65" spans="1:6" ht="16.5" thickBot="1" thickTop="1">
      <c r="A65" s="32"/>
      <c r="B65" s="38" t="s">
        <v>68</v>
      </c>
      <c r="C65" s="39">
        <v>33176</v>
      </c>
      <c r="D65" s="39">
        <v>275</v>
      </c>
      <c r="E65" s="39">
        <f>C65+D65</f>
        <v>33451</v>
      </c>
      <c r="F65" s="59" t="s">
        <v>107</v>
      </c>
    </row>
    <row r="66" spans="1:6" ht="16.5" thickBot="1" thickTop="1">
      <c r="A66" s="23">
        <v>6</v>
      </c>
      <c r="B66" s="37"/>
      <c r="C66" s="37">
        <f>SUM(C65:C65)</f>
        <v>33176</v>
      </c>
      <c r="D66" s="37">
        <f>SUM(D65:D65)</f>
        <v>275</v>
      </c>
      <c r="E66" s="37">
        <f>C66+D66</f>
        <v>33451</v>
      </c>
      <c r="F66" s="60"/>
    </row>
    <row r="68" ht="15.75" thickBot="1"/>
    <row r="69" spans="1:6" ht="15">
      <c r="A69" s="7" t="s">
        <v>1</v>
      </c>
      <c r="B69" s="8" t="s">
        <v>5</v>
      </c>
      <c r="C69" s="9"/>
      <c r="D69" s="10" t="s">
        <v>9</v>
      </c>
      <c r="E69" s="53" t="s">
        <v>8</v>
      </c>
      <c r="F69" s="56" t="s">
        <v>114</v>
      </c>
    </row>
    <row r="70" spans="1:6" ht="15">
      <c r="A70" s="11" t="s">
        <v>2</v>
      </c>
      <c r="B70" s="5" t="s">
        <v>6</v>
      </c>
      <c r="C70" s="4" t="s">
        <v>3</v>
      </c>
      <c r="D70" s="4" t="s">
        <v>4</v>
      </c>
      <c r="E70" s="54" t="s">
        <v>12</v>
      </c>
      <c r="F70" s="57" t="s">
        <v>115</v>
      </c>
    </row>
    <row r="71" spans="1:6" ht="15">
      <c r="A71" s="11"/>
      <c r="B71" s="5" t="s">
        <v>7</v>
      </c>
      <c r="C71" s="5"/>
      <c r="D71" s="5"/>
      <c r="E71" s="55" t="s">
        <v>13</v>
      </c>
      <c r="F71" s="57" t="s">
        <v>116</v>
      </c>
    </row>
    <row r="72" spans="1:6" ht="15.75" thickBot="1">
      <c r="A72" s="13"/>
      <c r="B72" s="14"/>
      <c r="C72" s="14" t="s">
        <v>10</v>
      </c>
      <c r="D72" s="14" t="s">
        <v>10</v>
      </c>
      <c r="E72" s="14" t="s">
        <v>10</v>
      </c>
      <c r="F72" s="58"/>
    </row>
    <row r="73" spans="1:6" ht="16.5" thickBot="1" thickTop="1">
      <c r="A73" s="32"/>
      <c r="B73" s="38" t="s">
        <v>68</v>
      </c>
      <c r="C73" s="39">
        <v>28363</v>
      </c>
      <c r="D73" s="39">
        <v>415</v>
      </c>
      <c r="E73" s="39">
        <f>C73+D73</f>
        <v>28778</v>
      </c>
      <c r="F73" s="59" t="s">
        <v>107</v>
      </c>
    </row>
    <row r="74" spans="1:6" ht="16.5" thickBot="1" thickTop="1">
      <c r="A74" s="23">
        <v>7</v>
      </c>
      <c r="B74" s="37"/>
      <c r="C74" s="37">
        <f>SUM(C73:C73)</f>
        <v>28363</v>
      </c>
      <c r="D74" s="37">
        <f>SUM(D73:D73)</f>
        <v>415</v>
      </c>
      <c r="E74" s="37">
        <f>C74+D74</f>
        <v>28778</v>
      </c>
      <c r="F74" s="60"/>
    </row>
    <row r="76" ht="15.75" thickBot="1"/>
    <row r="77" spans="1:6" ht="15">
      <c r="A77" s="7" t="s">
        <v>1</v>
      </c>
      <c r="B77" s="8" t="s">
        <v>5</v>
      </c>
      <c r="C77" s="9"/>
      <c r="D77" s="10" t="s">
        <v>9</v>
      </c>
      <c r="E77" s="53" t="s">
        <v>8</v>
      </c>
      <c r="F77" s="56" t="s">
        <v>114</v>
      </c>
    </row>
    <row r="78" spans="1:6" ht="15">
      <c r="A78" s="11" t="s">
        <v>2</v>
      </c>
      <c r="B78" s="5" t="s">
        <v>6</v>
      </c>
      <c r="C78" s="4" t="s">
        <v>3</v>
      </c>
      <c r="D78" s="4" t="s">
        <v>4</v>
      </c>
      <c r="E78" s="54" t="s">
        <v>12</v>
      </c>
      <c r="F78" s="57" t="s">
        <v>115</v>
      </c>
    </row>
    <row r="79" spans="1:6" ht="15">
      <c r="A79" s="11"/>
      <c r="B79" s="5" t="s">
        <v>7</v>
      </c>
      <c r="C79" s="5"/>
      <c r="D79" s="5"/>
      <c r="E79" s="55" t="s">
        <v>13</v>
      </c>
      <c r="F79" s="57" t="s">
        <v>116</v>
      </c>
    </row>
    <row r="80" spans="1:6" ht="15.75" thickBot="1">
      <c r="A80" s="13"/>
      <c r="B80" s="14"/>
      <c r="C80" s="14" t="s">
        <v>10</v>
      </c>
      <c r="D80" s="14" t="s">
        <v>10</v>
      </c>
      <c r="E80" s="14" t="s">
        <v>10</v>
      </c>
      <c r="F80" s="58"/>
    </row>
    <row r="81" spans="1:6" ht="16.5" thickBot="1" thickTop="1">
      <c r="A81" s="32"/>
      <c r="B81" s="38" t="s">
        <v>68</v>
      </c>
      <c r="C81" s="39">
        <v>43684</v>
      </c>
      <c r="D81" s="39">
        <v>906</v>
      </c>
      <c r="E81" s="39">
        <f>C81+D81</f>
        <v>44590</v>
      </c>
      <c r="F81" s="59" t="s">
        <v>107</v>
      </c>
    </row>
    <row r="82" spans="1:6" ht="16.5" thickBot="1" thickTop="1">
      <c r="A82" s="23">
        <v>8</v>
      </c>
      <c r="B82" s="37"/>
      <c r="C82" s="37">
        <f>SUM(C81:C81)</f>
        <v>43684</v>
      </c>
      <c r="D82" s="37">
        <f>SUM(D81:D81)</f>
        <v>906</v>
      </c>
      <c r="E82" s="37">
        <f>C82+D82</f>
        <v>44590</v>
      </c>
      <c r="F82" s="60"/>
    </row>
    <row r="84" ht="15.75" thickBot="1"/>
    <row r="85" spans="1:6" ht="15">
      <c r="A85" s="7" t="s">
        <v>1</v>
      </c>
      <c r="B85" s="8" t="s">
        <v>5</v>
      </c>
      <c r="C85" s="9"/>
      <c r="D85" s="10" t="s">
        <v>9</v>
      </c>
      <c r="E85" s="53" t="s">
        <v>8</v>
      </c>
      <c r="F85" s="56" t="s">
        <v>114</v>
      </c>
    </row>
    <row r="86" spans="1:6" ht="15">
      <c r="A86" s="11" t="s">
        <v>2</v>
      </c>
      <c r="B86" s="5" t="s">
        <v>6</v>
      </c>
      <c r="C86" s="4" t="s">
        <v>3</v>
      </c>
      <c r="D86" s="4" t="s">
        <v>4</v>
      </c>
      <c r="E86" s="54" t="s">
        <v>12</v>
      </c>
      <c r="F86" s="57" t="s">
        <v>115</v>
      </c>
    </row>
    <row r="87" spans="1:6" ht="15">
      <c r="A87" s="11"/>
      <c r="B87" s="5" t="s">
        <v>7</v>
      </c>
      <c r="C87" s="5"/>
      <c r="D87" s="5"/>
      <c r="E87" s="55" t="s">
        <v>13</v>
      </c>
      <c r="F87" s="57" t="s">
        <v>116</v>
      </c>
    </row>
    <row r="88" spans="1:6" ht="15.75" thickBot="1">
      <c r="A88" s="13"/>
      <c r="B88" s="14"/>
      <c r="C88" s="14" t="s">
        <v>10</v>
      </c>
      <c r="D88" s="14" t="s">
        <v>10</v>
      </c>
      <c r="E88" s="14" t="s">
        <v>10</v>
      </c>
      <c r="F88" s="58"/>
    </row>
    <row r="89" spans="1:6" ht="16.5" thickBot="1" thickTop="1">
      <c r="A89" s="32"/>
      <c r="B89" s="38" t="s">
        <v>68</v>
      </c>
      <c r="C89" s="39">
        <v>12895</v>
      </c>
      <c r="D89" s="39">
        <v>1731</v>
      </c>
      <c r="E89" s="39">
        <f>C89+D89</f>
        <v>14626</v>
      </c>
      <c r="F89" s="59" t="s">
        <v>107</v>
      </c>
    </row>
    <row r="90" spans="1:6" ht="16.5" thickBot="1" thickTop="1">
      <c r="A90" s="23">
        <v>9</v>
      </c>
      <c r="B90" s="37"/>
      <c r="C90" s="37">
        <f>SUM(C89:C89)</f>
        <v>12895</v>
      </c>
      <c r="D90" s="37">
        <f>SUM(D89:D89)</f>
        <v>1731</v>
      </c>
      <c r="E90" s="37">
        <f>C90+D90</f>
        <v>14626</v>
      </c>
      <c r="F90" s="60"/>
    </row>
    <row r="91" spans="1:6" ht="15">
      <c r="A91" s="17"/>
      <c r="B91" s="17"/>
      <c r="C91" s="17"/>
      <c r="D91" s="17"/>
      <c r="E91" s="17"/>
      <c r="F91" s="19"/>
    </row>
    <row r="92" ht="15">
      <c r="A92" t="s">
        <v>111</v>
      </c>
    </row>
    <row r="93" spans="2:7" ht="15">
      <c r="B93" s="69" t="s">
        <v>112</v>
      </c>
      <c r="C93" s="69"/>
      <c r="D93" s="69"/>
      <c r="E93" s="69"/>
      <c r="F93" s="70"/>
      <c r="G93" s="69"/>
    </row>
    <row r="94" spans="2:7" ht="15">
      <c r="B94" s="69" t="s">
        <v>113</v>
      </c>
      <c r="C94" s="69"/>
      <c r="D94" s="69"/>
      <c r="E94" s="69"/>
      <c r="F94" s="70"/>
      <c r="G94" s="69"/>
    </row>
    <row r="95" spans="1:6" ht="15">
      <c r="A95" s="17"/>
      <c r="B95" s="17"/>
      <c r="C95" s="17"/>
      <c r="D95" s="17"/>
      <c r="E95" s="17"/>
      <c r="F95" s="19"/>
    </row>
    <row r="96" spans="1:6" ht="15">
      <c r="A96" s="17"/>
      <c r="B96" s="17"/>
      <c r="C96" s="17"/>
      <c r="D96" s="17"/>
      <c r="E96" s="17"/>
      <c r="F96" s="19"/>
    </row>
    <row r="98" ht="15.75" thickBot="1"/>
    <row r="99" spans="1:6" ht="15">
      <c r="A99" s="7" t="s">
        <v>1</v>
      </c>
      <c r="B99" s="8" t="s">
        <v>5</v>
      </c>
      <c r="C99" s="9"/>
      <c r="D99" s="10" t="s">
        <v>9</v>
      </c>
      <c r="E99" s="53" t="s">
        <v>8</v>
      </c>
      <c r="F99" s="56" t="s">
        <v>114</v>
      </c>
    </row>
    <row r="100" spans="1:6" ht="15">
      <c r="A100" s="11" t="s">
        <v>2</v>
      </c>
      <c r="B100" s="5" t="s">
        <v>6</v>
      </c>
      <c r="C100" s="4" t="s">
        <v>3</v>
      </c>
      <c r="D100" s="4" t="s">
        <v>4</v>
      </c>
      <c r="E100" s="54" t="s">
        <v>12</v>
      </c>
      <c r="F100" s="57" t="s">
        <v>115</v>
      </c>
    </row>
    <row r="101" spans="1:6" ht="15">
      <c r="A101" s="11"/>
      <c r="B101" s="5" t="s">
        <v>7</v>
      </c>
      <c r="C101" s="5"/>
      <c r="D101" s="5"/>
      <c r="E101" s="55" t="s">
        <v>13</v>
      </c>
      <c r="F101" s="57" t="s">
        <v>116</v>
      </c>
    </row>
    <row r="102" spans="1:6" ht="15.75" thickBot="1">
      <c r="A102" s="13"/>
      <c r="B102" s="14"/>
      <c r="C102" s="14" t="s">
        <v>10</v>
      </c>
      <c r="D102" s="14" t="s">
        <v>10</v>
      </c>
      <c r="E102" s="14" t="s">
        <v>10</v>
      </c>
      <c r="F102" s="58"/>
    </row>
    <row r="103" spans="1:6" ht="15.75" thickTop="1">
      <c r="A103" s="32"/>
      <c r="B103" s="33" t="s">
        <v>68</v>
      </c>
      <c r="C103" s="34">
        <v>11863</v>
      </c>
      <c r="D103" s="34">
        <f>6422+225</f>
        <v>6647</v>
      </c>
      <c r="E103" s="34">
        <f>C103+D103</f>
        <v>18510</v>
      </c>
      <c r="F103" s="71" t="s">
        <v>107</v>
      </c>
    </row>
    <row r="104" spans="1:6" ht="15.75" thickBot="1">
      <c r="A104" s="81" t="s">
        <v>109</v>
      </c>
      <c r="B104" s="41" t="s">
        <v>71</v>
      </c>
      <c r="C104" s="42">
        <v>541</v>
      </c>
      <c r="D104" s="42">
        <v>411</v>
      </c>
      <c r="E104" s="42">
        <f>C104+D104</f>
        <v>952</v>
      </c>
      <c r="F104" s="63" t="s">
        <v>121</v>
      </c>
    </row>
    <row r="105" spans="1:6" ht="16.5" thickBot="1" thickTop="1">
      <c r="A105" s="23">
        <v>10</v>
      </c>
      <c r="B105" s="37"/>
      <c r="C105" s="37">
        <f>SUM(C103:C104)</f>
        <v>12404</v>
      </c>
      <c r="D105" s="37">
        <f>SUM(D103:D104)</f>
        <v>7058</v>
      </c>
      <c r="E105" s="37">
        <f>C105+D105</f>
        <v>19462</v>
      </c>
      <c r="F105" s="60"/>
    </row>
    <row r="106" spans="1:5" ht="15">
      <c r="A106" s="17"/>
      <c r="B106" s="17"/>
      <c r="C106" s="17"/>
      <c r="D106" s="17"/>
      <c r="E106" s="17"/>
    </row>
    <row r="107" ht="15.75" thickBot="1"/>
    <row r="108" spans="1:6" ht="15">
      <c r="A108" s="7" t="s">
        <v>1</v>
      </c>
      <c r="B108" s="8" t="s">
        <v>5</v>
      </c>
      <c r="C108" s="9"/>
      <c r="D108" s="10" t="s">
        <v>9</v>
      </c>
      <c r="E108" s="53" t="s">
        <v>8</v>
      </c>
      <c r="F108" s="56" t="s">
        <v>114</v>
      </c>
    </row>
    <row r="109" spans="1:6" ht="15">
      <c r="A109" s="11" t="s">
        <v>2</v>
      </c>
      <c r="B109" s="5" t="s">
        <v>6</v>
      </c>
      <c r="C109" s="4" t="s">
        <v>3</v>
      </c>
      <c r="D109" s="4" t="s">
        <v>4</v>
      </c>
      <c r="E109" s="54" t="s">
        <v>12</v>
      </c>
      <c r="F109" s="57" t="s">
        <v>115</v>
      </c>
    </row>
    <row r="110" spans="1:6" ht="15">
      <c r="A110" s="11"/>
      <c r="B110" s="5" t="s">
        <v>7</v>
      </c>
      <c r="C110" s="5"/>
      <c r="D110" s="5"/>
      <c r="E110" s="55" t="s">
        <v>13</v>
      </c>
      <c r="F110" s="57" t="s">
        <v>116</v>
      </c>
    </row>
    <row r="111" spans="1:6" ht="15.75" thickBot="1">
      <c r="A111" s="13"/>
      <c r="B111" s="14"/>
      <c r="C111" s="14" t="s">
        <v>10</v>
      </c>
      <c r="D111" s="14" t="s">
        <v>10</v>
      </c>
      <c r="E111" s="14" t="s">
        <v>10</v>
      </c>
      <c r="F111" s="58"/>
    </row>
    <row r="112" spans="1:6" ht="15.75" thickTop="1">
      <c r="A112" s="32"/>
      <c r="B112" s="33" t="s">
        <v>73</v>
      </c>
      <c r="C112" s="34">
        <v>74121</v>
      </c>
      <c r="D112" s="34">
        <v>9172</v>
      </c>
      <c r="E112" s="34">
        <f>C112+D112</f>
        <v>83293</v>
      </c>
      <c r="F112" s="71" t="s">
        <v>107</v>
      </c>
    </row>
    <row r="113" spans="1:6" ht="15.75" thickBot="1">
      <c r="A113" s="47"/>
      <c r="B113" s="41" t="s">
        <v>72</v>
      </c>
      <c r="C113" s="42">
        <v>0</v>
      </c>
      <c r="D113" s="42">
        <v>5452</v>
      </c>
      <c r="E113" s="42">
        <f>C113+D113</f>
        <v>5452</v>
      </c>
      <c r="F113" s="63" t="s">
        <v>122</v>
      </c>
    </row>
    <row r="114" spans="1:6" ht="16.5" thickBot="1" thickTop="1">
      <c r="A114" s="23">
        <v>11</v>
      </c>
      <c r="B114" s="37"/>
      <c r="C114" s="37">
        <f>SUM(C112:C113)</f>
        <v>74121</v>
      </c>
      <c r="D114" s="37">
        <f>SUM(D112:D113)</f>
        <v>14624</v>
      </c>
      <c r="E114" s="37">
        <f>C114+D114</f>
        <v>88745</v>
      </c>
      <c r="F114" s="60"/>
    </row>
    <row r="116" ht="15.75" thickBot="1"/>
    <row r="117" spans="1:6" ht="15">
      <c r="A117" s="7" t="s">
        <v>1</v>
      </c>
      <c r="B117" s="8" t="s">
        <v>5</v>
      </c>
      <c r="C117" s="9"/>
      <c r="D117" s="10" t="s">
        <v>9</v>
      </c>
      <c r="E117" s="53" t="s">
        <v>8</v>
      </c>
      <c r="F117" s="56" t="s">
        <v>114</v>
      </c>
    </row>
    <row r="118" spans="1:6" ht="15">
      <c r="A118" s="11" t="s">
        <v>2</v>
      </c>
      <c r="B118" s="5" t="s">
        <v>6</v>
      </c>
      <c r="C118" s="4" t="s">
        <v>3</v>
      </c>
      <c r="D118" s="4" t="s">
        <v>4</v>
      </c>
      <c r="E118" s="54" t="s">
        <v>12</v>
      </c>
      <c r="F118" s="57" t="s">
        <v>115</v>
      </c>
    </row>
    <row r="119" spans="1:6" ht="15">
      <c r="A119" s="11"/>
      <c r="B119" s="5" t="s">
        <v>7</v>
      </c>
      <c r="C119" s="5"/>
      <c r="D119" s="5"/>
      <c r="E119" s="55" t="s">
        <v>13</v>
      </c>
      <c r="F119" s="57" t="s">
        <v>116</v>
      </c>
    </row>
    <row r="120" spans="1:6" ht="15.75" thickBot="1">
      <c r="A120" s="13"/>
      <c r="B120" s="14"/>
      <c r="C120" s="14" t="s">
        <v>10</v>
      </c>
      <c r="D120" s="14" t="s">
        <v>10</v>
      </c>
      <c r="E120" s="14" t="s">
        <v>10</v>
      </c>
      <c r="F120" s="58"/>
    </row>
    <row r="121" spans="1:6" ht="16.5" thickBot="1" thickTop="1">
      <c r="A121" s="32"/>
      <c r="B121" s="38">
        <v>1058</v>
      </c>
      <c r="C121" s="39">
        <v>11313</v>
      </c>
      <c r="D121" s="39">
        <v>5126</v>
      </c>
      <c r="E121" s="39">
        <f>C121+D121</f>
        <v>16439</v>
      </c>
      <c r="F121" s="59" t="s">
        <v>107</v>
      </c>
    </row>
    <row r="122" spans="1:6" ht="16.5" thickBot="1" thickTop="1">
      <c r="A122" s="23">
        <v>12</v>
      </c>
      <c r="B122" s="37"/>
      <c r="C122" s="37">
        <f>SUM(C121:C121)</f>
        <v>11313</v>
      </c>
      <c r="D122" s="37">
        <f>SUM(D121:D121)</f>
        <v>5126</v>
      </c>
      <c r="E122" s="37">
        <f>C122+D122</f>
        <v>16439</v>
      </c>
      <c r="F122" s="60"/>
    </row>
    <row r="124" ht="15">
      <c r="A124" t="s">
        <v>111</v>
      </c>
    </row>
    <row r="125" spans="2:7" ht="15">
      <c r="B125" s="69" t="s">
        <v>112</v>
      </c>
      <c r="C125" s="69"/>
      <c r="D125" s="69"/>
      <c r="E125" s="69"/>
      <c r="F125" s="70"/>
      <c r="G125" s="69"/>
    </row>
    <row r="126" spans="2:7" ht="15">
      <c r="B126" s="69" t="s">
        <v>113</v>
      </c>
      <c r="C126" s="69"/>
      <c r="D126" s="69"/>
      <c r="E126" s="69"/>
      <c r="F126" s="70"/>
      <c r="G126" s="69"/>
    </row>
    <row r="148" ht="15">
      <c r="C148" s="70" t="s">
        <v>123</v>
      </c>
    </row>
    <row r="149" ht="15.75" thickBot="1"/>
    <row r="150" spans="2:4" ht="15">
      <c r="B150" s="89"/>
      <c r="C150" s="10" t="s">
        <v>9</v>
      </c>
      <c r="D150" s="20" t="s">
        <v>8</v>
      </c>
    </row>
    <row r="151" spans="2:4" ht="15">
      <c r="B151" s="90" t="s">
        <v>3</v>
      </c>
      <c r="C151" s="4" t="s">
        <v>4</v>
      </c>
      <c r="D151" s="21" t="s">
        <v>12</v>
      </c>
    </row>
    <row r="152" spans="2:4" ht="15">
      <c r="B152" s="11"/>
      <c r="C152" s="5"/>
      <c r="D152" s="22" t="s">
        <v>13</v>
      </c>
    </row>
    <row r="153" spans="2:4" ht="15.75" thickBot="1">
      <c r="B153" s="13" t="s">
        <v>10</v>
      </c>
      <c r="C153" s="14" t="s">
        <v>10</v>
      </c>
      <c r="D153" s="15" t="s">
        <v>10</v>
      </c>
    </row>
    <row r="154" spans="2:4" ht="16.5" thickBot="1" thickTop="1">
      <c r="B154" s="30">
        <f>C122+C114+C105+C90+C82+C74+C66+C58+C39+C30+C22+C12</f>
        <v>439099</v>
      </c>
      <c r="C154" s="37">
        <f>D122+D114+D105+D90+D82+D74+D66+D58+D39+D30+D22+D12</f>
        <v>42686</v>
      </c>
      <c r="D154" s="24">
        <f>C154+B154</f>
        <v>481785</v>
      </c>
    </row>
  </sheetData>
  <sheetProtection/>
  <printOptions horizontalCentered="1"/>
  <pageMargins left="0.787401574803149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78">
      <selection activeCell="B197" sqref="B197:D203"/>
    </sheetView>
  </sheetViews>
  <sheetFormatPr defaultColWidth="9.140625" defaultRowHeight="15"/>
  <cols>
    <col min="2" max="2" width="13.00390625" style="0" customWidth="1"/>
    <col min="3" max="3" width="11.00390625" style="0" customWidth="1"/>
    <col min="4" max="4" width="11.7109375" style="0" customWidth="1"/>
    <col min="5" max="5" width="11.140625" style="0" customWidth="1"/>
    <col min="6" max="6" width="12.28125" style="1" customWidth="1"/>
  </cols>
  <sheetData>
    <row r="1" spans="1:4" ht="21">
      <c r="A1" s="1"/>
      <c r="B1" s="1"/>
      <c r="C1" s="1"/>
      <c r="D1" s="26" t="s">
        <v>74</v>
      </c>
    </row>
    <row r="3" ht="15.75" thickBot="1"/>
    <row r="4" spans="1:6" ht="15">
      <c r="A4" s="7" t="s">
        <v>1</v>
      </c>
      <c r="B4" s="8" t="s">
        <v>5</v>
      </c>
      <c r="C4" s="9"/>
      <c r="D4" s="10" t="s">
        <v>9</v>
      </c>
      <c r="E4" s="53" t="s">
        <v>8</v>
      </c>
      <c r="F4" s="56" t="s">
        <v>114</v>
      </c>
    </row>
    <row r="5" spans="1:6" ht="15">
      <c r="A5" s="11" t="s">
        <v>2</v>
      </c>
      <c r="B5" s="5" t="s">
        <v>6</v>
      </c>
      <c r="C5" s="4" t="s">
        <v>3</v>
      </c>
      <c r="D5" s="4" t="s">
        <v>4</v>
      </c>
      <c r="E5" s="54" t="s">
        <v>12</v>
      </c>
      <c r="F5" s="57" t="s">
        <v>115</v>
      </c>
    </row>
    <row r="6" spans="1:6" ht="15">
      <c r="A6" s="11"/>
      <c r="B6" s="5" t="s">
        <v>7</v>
      </c>
      <c r="C6" s="5"/>
      <c r="D6" s="5"/>
      <c r="E6" s="55" t="s">
        <v>13</v>
      </c>
      <c r="F6" s="57" t="s">
        <v>116</v>
      </c>
    </row>
    <row r="7" spans="1:6" ht="15.75" thickBot="1">
      <c r="A7" s="13"/>
      <c r="B7" s="14"/>
      <c r="C7" s="14" t="s">
        <v>10</v>
      </c>
      <c r="D7" s="14" t="s">
        <v>10</v>
      </c>
      <c r="E7" s="14" t="s">
        <v>10</v>
      </c>
      <c r="F7" s="58"/>
    </row>
    <row r="8" spans="1:6" ht="16.5" thickBot="1" thickTop="1">
      <c r="A8" s="32"/>
      <c r="B8" s="38">
        <v>827</v>
      </c>
      <c r="C8" s="39">
        <v>6651</v>
      </c>
      <c r="D8" s="39">
        <v>0</v>
      </c>
      <c r="E8" s="39">
        <f>C8+D8</f>
        <v>6651</v>
      </c>
      <c r="F8" s="59" t="s">
        <v>107</v>
      </c>
    </row>
    <row r="9" spans="1:6" ht="16.5" thickBot="1" thickTop="1">
      <c r="A9" s="23">
        <v>1</v>
      </c>
      <c r="B9" s="37"/>
      <c r="C9" s="37">
        <f>SUM(C8:C8)</f>
        <v>6651</v>
      </c>
      <c r="D9" s="37">
        <f>SUM(D8:D8)</f>
        <v>0</v>
      </c>
      <c r="E9" s="37">
        <f>C9+D9</f>
        <v>6651</v>
      </c>
      <c r="F9" s="60"/>
    </row>
    <row r="11" ht="15.75" thickBot="1"/>
    <row r="12" spans="1:6" ht="15">
      <c r="A12" s="7" t="s">
        <v>1</v>
      </c>
      <c r="B12" s="8" t="s">
        <v>5</v>
      </c>
      <c r="C12" s="9"/>
      <c r="D12" s="10" t="s">
        <v>9</v>
      </c>
      <c r="E12" s="53" t="s">
        <v>8</v>
      </c>
      <c r="F12" s="56" t="s">
        <v>114</v>
      </c>
    </row>
    <row r="13" spans="1:6" ht="15">
      <c r="A13" s="11" t="s">
        <v>2</v>
      </c>
      <c r="B13" s="5" t="s">
        <v>6</v>
      </c>
      <c r="C13" s="4" t="s">
        <v>3</v>
      </c>
      <c r="D13" s="4" t="s">
        <v>4</v>
      </c>
      <c r="E13" s="54" t="s">
        <v>12</v>
      </c>
      <c r="F13" s="57" t="s">
        <v>115</v>
      </c>
    </row>
    <row r="14" spans="1:6" ht="15">
      <c r="A14" s="11"/>
      <c r="B14" s="5" t="s">
        <v>7</v>
      </c>
      <c r="C14" s="5"/>
      <c r="D14" s="5"/>
      <c r="E14" s="55" t="s">
        <v>13</v>
      </c>
      <c r="F14" s="57" t="s">
        <v>116</v>
      </c>
    </row>
    <row r="15" spans="1:6" ht="15.75" thickBot="1">
      <c r="A15" s="13"/>
      <c r="B15" s="14"/>
      <c r="C15" s="14" t="s">
        <v>10</v>
      </c>
      <c r="D15" s="14" t="s">
        <v>10</v>
      </c>
      <c r="E15" s="14" t="s">
        <v>10</v>
      </c>
      <c r="F15" s="58"/>
    </row>
    <row r="16" spans="1:6" ht="16.5" thickBot="1" thickTop="1">
      <c r="A16" s="32"/>
      <c r="B16" s="38" t="s">
        <v>75</v>
      </c>
      <c r="C16" s="39">
        <v>4267</v>
      </c>
      <c r="D16" s="39">
        <v>374</v>
      </c>
      <c r="E16" s="39">
        <f>C16+D16</f>
        <v>4641</v>
      </c>
      <c r="F16" s="59" t="s">
        <v>107</v>
      </c>
    </row>
    <row r="17" spans="1:6" ht="16.5" thickBot="1" thickTop="1">
      <c r="A17" s="23">
        <v>2</v>
      </c>
      <c r="B17" s="37"/>
      <c r="C17" s="37">
        <f>SUM(C16:C16)</f>
        <v>4267</v>
      </c>
      <c r="D17" s="37">
        <f>SUM(D16:D16)</f>
        <v>374</v>
      </c>
      <c r="E17" s="37">
        <f>C17+D17</f>
        <v>4641</v>
      </c>
      <c r="F17" s="60"/>
    </row>
    <row r="20" ht="15.75" thickBot="1"/>
    <row r="21" spans="1:6" ht="15">
      <c r="A21" s="7" t="s">
        <v>1</v>
      </c>
      <c r="B21" s="8" t="s">
        <v>5</v>
      </c>
      <c r="C21" s="9"/>
      <c r="D21" s="10" t="s">
        <v>9</v>
      </c>
      <c r="E21" s="53" t="s">
        <v>8</v>
      </c>
      <c r="F21" s="56" t="s">
        <v>114</v>
      </c>
    </row>
    <row r="22" spans="1:6" ht="15">
      <c r="A22" s="11" t="s">
        <v>2</v>
      </c>
      <c r="B22" s="5" t="s">
        <v>6</v>
      </c>
      <c r="C22" s="4" t="s">
        <v>3</v>
      </c>
      <c r="D22" s="4" t="s">
        <v>4</v>
      </c>
      <c r="E22" s="54" t="s">
        <v>12</v>
      </c>
      <c r="F22" s="57" t="s">
        <v>115</v>
      </c>
    </row>
    <row r="23" spans="1:6" ht="15">
      <c r="A23" s="11"/>
      <c r="B23" s="5" t="s">
        <v>7</v>
      </c>
      <c r="C23" s="5"/>
      <c r="D23" s="5"/>
      <c r="E23" s="55" t="s">
        <v>13</v>
      </c>
      <c r="F23" s="57" t="s">
        <v>116</v>
      </c>
    </row>
    <row r="24" spans="1:6" ht="15.75" thickBot="1">
      <c r="A24" s="13"/>
      <c r="B24" s="14"/>
      <c r="C24" s="14" t="s">
        <v>10</v>
      </c>
      <c r="D24" s="14" t="s">
        <v>10</v>
      </c>
      <c r="E24" s="14" t="s">
        <v>10</v>
      </c>
      <c r="F24" s="58"/>
    </row>
    <row r="25" spans="1:6" ht="15.75" thickTop="1">
      <c r="A25" s="32"/>
      <c r="B25" s="33" t="s">
        <v>76</v>
      </c>
      <c r="C25" s="34">
        <v>1252</v>
      </c>
      <c r="D25" s="34">
        <v>1049</v>
      </c>
      <c r="E25" s="34">
        <f>C25+D25</f>
        <v>2301</v>
      </c>
      <c r="F25" s="71" t="s">
        <v>107</v>
      </c>
    </row>
    <row r="26" spans="1:6" ht="15.75" thickBot="1">
      <c r="A26" s="16"/>
      <c r="B26" s="41" t="s">
        <v>77</v>
      </c>
      <c r="C26" s="42">
        <v>7670</v>
      </c>
      <c r="D26" s="42">
        <f>877+596</f>
        <v>1473</v>
      </c>
      <c r="E26" s="42">
        <f>C26+D26</f>
        <v>9143</v>
      </c>
      <c r="F26" s="50" t="s">
        <v>107</v>
      </c>
    </row>
    <row r="27" spans="1:6" ht="16.5" thickBot="1" thickTop="1">
      <c r="A27" s="23">
        <v>3</v>
      </c>
      <c r="B27" s="37"/>
      <c r="C27" s="37">
        <f>SUM(C25:C26)</f>
        <v>8922</v>
      </c>
      <c r="D27" s="37">
        <f>SUM(D25:D26)</f>
        <v>2522</v>
      </c>
      <c r="E27" s="37">
        <f>C27+D27</f>
        <v>11444</v>
      </c>
      <c r="F27" s="60"/>
    </row>
    <row r="29" ht="15.75" thickBot="1"/>
    <row r="30" spans="1:6" ht="15">
      <c r="A30" s="7" t="s">
        <v>1</v>
      </c>
      <c r="B30" s="8" t="s">
        <v>5</v>
      </c>
      <c r="C30" s="9"/>
      <c r="D30" s="10" t="s">
        <v>9</v>
      </c>
      <c r="E30" s="53" t="s">
        <v>8</v>
      </c>
      <c r="F30" s="56" t="s">
        <v>114</v>
      </c>
    </row>
    <row r="31" spans="1:6" ht="15">
      <c r="A31" s="11" t="s">
        <v>2</v>
      </c>
      <c r="B31" s="5" t="s">
        <v>6</v>
      </c>
      <c r="C31" s="4" t="s">
        <v>3</v>
      </c>
      <c r="D31" s="4" t="s">
        <v>4</v>
      </c>
      <c r="E31" s="54" t="s">
        <v>12</v>
      </c>
      <c r="F31" s="57" t="s">
        <v>115</v>
      </c>
    </row>
    <row r="32" spans="1:6" ht="15">
      <c r="A32" s="11"/>
      <c r="B32" s="5" t="s">
        <v>7</v>
      </c>
      <c r="C32" s="5"/>
      <c r="D32" s="5"/>
      <c r="E32" s="55" t="s">
        <v>13</v>
      </c>
      <c r="F32" s="57" t="s">
        <v>116</v>
      </c>
    </row>
    <row r="33" spans="1:6" ht="15.75" thickBot="1">
      <c r="A33" s="13"/>
      <c r="B33" s="14"/>
      <c r="C33" s="14" t="s">
        <v>10</v>
      </c>
      <c r="D33" s="14" t="s">
        <v>10</v>
      </c>
      <c r="E33" s="14" t="s">
        <v>10</v>
      </c>
      <c r="F33" s="58"/>
    </row>
    <row r="34" spans="1:6" ht="15.75" thickTop="1">
      <c r="A34" s="32"/>
      <c r="B34" s="33" t="s">
        <v>78</v>
      </c>
      <c r="C34" s="34">
        <v>5308</v>
      </c>
      <c r="D34" s="34">
        <v>0</v>
      </c>
      <c r="E34" s="34">
        <f>C34+D34</f>
        <v>5308</v>
      </c>
      <c r="F34" s="71" t="s">
        <v>107</v>
      </c>
    </row>
    <row r="35" spans="1:6" ht="15">
      <c r="A35" s="16"/>
      <c r="B35" s="3" t="s">
        <v>79</v>
      </c>
      <c r="C35" s="29">
        <v>2430</v>
      </c>
      <c r="D35" s="29">
        <v>0</v>
      </c>
      <c r="E35" s="29">
        <f>C35+D35</f>
        <v>2430</v>
      </c>
      <c r="F35" s="65" t="s">
        <v>107</v>
      </c>
    </row>
    <row r="36" spans="1:6" ht="15">
      <c r="A36" s="16"/>
      <c r="B36" s="3" t="s">
        <v>80</v>
      </c>
      <c r="C36" s="35">
        <v>2298</v>
      </c>
      <c r="D36" s="35">
        <v>0</v>
      </c>
      <c r="E36" s="29">
        <f aca="true" t="shared" si="0" ref="E36:E41">C36+D36</f>
        <v>2298</v>
      </c>
      <c r="F36" s="12" t="s">
        <v>107</v>
      </c>
    </row>
    <row r="37" spans="1:6" ht="15">
      <c r="A37" s="16"/>
      <c r="B37" s="3" t="s">
        <v>81</v>
      </c>
      <c r="C37" s="35">
        <v>5505</v>
      </c>
      <c r="D37" s="35">
        <v>0</v>
      </c>
      <c r="E37" s="29">
        <f t="shared" si="0"/>
        <v>5505</v>
      </c>
      <c r="F37" s="12" t="s">
        <v>107</v>
      </c>
    </row>
    <row r="38" spans="1:6" ht="15">
      <c r="A38" s="16"/>
      <c r="B38" s="3" t="s">
        <v>82</v>
      </c>
      <c r="C38" s="35">
        <v>2962</v>
      </c>
      <c r="D38" s="35">
        <v>0</v>
      </c>
      <c r="E38" s="29">
        <f t="shared" si="0"/>
        <v>2962</v>
      </c>
      <c r="F38" s="12" t="s">
        <v>107</v>
      </c>
    </row>
    <row r="39" spans="1:6" ht="15">
      <c r="A39" s="16"/>
      <c r="B39" s="3" t="s">
        <v>83</v>
      </c>
      <c r="C39" s="35">
        <v>8608</v>
      </c>
      <c r="D39" s="35">
        <v>657</v>
      </c>
      <c r="E39" s="29">
        <f t="shared" si="0"/>
        <v>9265</v>
      </c>
      <c r="F39" s="12" t="s">
        <v>107</v>
      </c>
    </row>
    <row r="40" spans="1:6" ht="15">
      <c r="A40" s="16"/>
      <c r="B40" s="3" t="s">
        <v>84</v>
      </c>
      <c r="C40" s="28">
        <v>60652</v>
      </c>
      <c r="D40" s="28">
        <f>2508+795</f>
        <v>3303</v>
      </c>
      <c r="E40" s="29">
        <f t="shared" si="0"/>
        <v>63955</v>
      </c>
      <c r="F40" s="12" t="s">
        <v>107</v>
      </c>
    </row>
    <row r="41" spans="1:6" ht="15.75" thickBot="1">
      <c r="A41" s="67" t="s">
        <v>109</v>
      </c>
      <c r="B41" s="41" t="s">
        <v>85</v>
      </c>
      <c r="C41" s="42">
        <v>900</v>
      </c>
      <c r="D41" s="42">
        <v>28</v>
      </c>
      <c r="E41" s="42">
        <f t="shared" si="0"/>
        <v>928</v>
      </c>
      <c r="F41" s="50" t="s">
        <v>108</v>
      </c>
    </row>
    <row r="42" spans="1:6" ht="16.5" thickBot="1" thickTop="1">
      <c r="A42" s="23">
        <v>4</v>
      </c>
      <c r="B42" s="37"/>
      <c r="C42" s="37">
        <f>SUM(C34:C41)</f>
        <v>88663</v>
      </c>
      <c r="D42" s="37">
        <f>SUM(D34:D41)</f>
        <v>3988</v>
      </c>
      <c r="E42" s="37">
        <f>C42+D42</f>
        <v>92651</v>
      </c>
      <c r="F42" s="60"/>
    </row>
    <row r="43" spans="1:5" ht="15">
      <c r="A43" s="17"/>
      <c r="B43" s="17"/>
      <c r="C43" s="17"/>
      <c r="D43" s="17"/>
      <c r="E43" s="17"/>
    </row>
    <row r="44" spans="1:8" ht="15">
      <c r="A44" s="82" t="s">
        <v>111</v>
      </c>
      <c r="B44" s="82"/>
      <c r="C44" s="82"/>
      <c r="D44" s="82"/>
      <c r="E44" s="82"/>
      <c r="F44" s="83"/>
      <c r="G44" s="82"/>
      <c r="H44" s="82"/>
    </row>
    <row r="45" spans="1:8" ht="15">
      <c r="A45" s="82"/>
      <c r="B45" s="84" t="s">
        <v>112</v>
      </c>
      <c r="C45" s="84"/>
      <c r="D45" s="84"/>
      <c r="E45" s="84"/>
      <c r="F45" s="85"/>
      <c r="G45" s="84"/>
      <c r="H45" s="82"/>
    </row>
    <row r="46" spans="1:8" ht="15">
      <c r="A46" s="82"/>
      <c r="B46" s="84" t="s">
        <v>113</v>
      </c>
      <c r="C46" s="84"/>
      <c r="D46" s="84"/>
      <c r="E46" s="84"/>
      <c r="F46" s="85"/>
      <c r="G46" s="84"/>
      <c r="H46" s="82"/>
    </row>
    <row r="47" spans="1:5" ht="15">
      <c r="A47" s="17"/>
      <c r="B47" s="17"/>
      <c r="C47" s="17"/>
      <c r="D47" s="17"/>
      <c r="E47" s="17"/>
    </row>
    <row r="48" spans="1:5" ht="15">
      <c r="A48" s="17"/>
      <c r="B48" s="17"/>
      <c r="C48" s="17"/>
      <c r="D48" s="17"/>
      <c r="E48" s="17"/>
    </row>
    <row r="49" spans="1:5" ht="15">
      <c r="A49" s="17"/>
      <c r="B49" s="17"/>
      <c r="C49" s="17"/>
      <c r="D49" s="17"/>
      <c r="E49" s="17"/>
    </row>
    <row r="51" ht="15.75" thickBot="1"/>
    <row r="52" spans="1:6" ht="15">
      <c r="A52" s="7" t="s">
        <v>1</v>
      </c>
      <c r="B52" s="8" t="s">
        <v>5</v>
      </c>
      <c r="C52" s="9"/>
      <c r="D52" s="10" t="s">
        <v>9</v>
      </c>
      <c r="E52" s="53" t="s">
        <v>8</v>
      </c>
      <c r="F52" s="56" t="s">
        <v>114</v>
      </c>
    </row>
    <row r="53" spans="1:6" ht="15">
      <c r="A53" s="11" t="s">
        <v>2</v>
      </c>
      <c r="B53" s="5" t="s">
        <v>6</v>
      </c>
      <c r="C53" s="4" t="s">
        <v>3</v>
      </c>
      <c r="D53" s="4" t="s">
        <v>4</v>
      </c>
      <c r="E53" s="54" t="s">
        <v>12</v>
      </c>
      <c r="F53" s="57" t="s">
        <v>115</v>
      </c>
    </row>
    <row r="54" spans="1:6" ht="15">
      <c r="A54" s="11"/>
      <c r="B54" s="5" t="s">
        <v>7</v>
      </c>
      <c r="C54" s="5"/>
      <c r="D54" s="5"/>
      <c r="E54" s="55" t="s">
        <v>13</v>
      </c>
      <c r="F54" s="57" t="s">
        <v>116</v>
      </c>
    </row>
    <row r="55" spans="1:6" ht="15.75" thickBot="1">
      <c r="A55" s="13"/>
      <c r="B55" s="14"/>
      <c r="C55" s="14" t="s">
        <v>10</v>
      </c>
      <c r="D55" s="14" t="s">
        <v>10</v>
      </c>
      <c r="E55" s="14" t="s">
        <v>10</v>
      </c>
      <c r="F55" s="58"/>
    </row>
    <row r="56" spans="1:6" ht="15.75" thickTop="1">
      <c r="A56" s="32"/>
      <c r="B56" s="33" t="s">
        <v>76</v>
      </c>
      <c r="C56" s="34">
        <v>230</v>
      </c>
      <c r="D56" s="34">
        <v>71</v>
      </c>
      <c r="E56" s="34">
        <f>C56+D56</f>
        <v>301</v>
      </c>
      <c r="F56" s="71" t="s">
        <v>107</v>
      </c>
    </row>
    <row r="57" spans="1:6" ht="15">
      <c r="A57" s="16"/>
      <c r="B57" s="3" t="s">
        <v>86</v>
      </c>
      <c r="C57" s="29">
        <v>6870</v>
      </c>
      <c r="D57" s="29">
        <f>1619+155</f>
        <v>1774</v>
      </c>
      <c r="E57" s="29">
        <f>C57+D57</f>
        <v>8644</v>
      </c>
      <c r="F57" s="65" t="s">
        <v>107</v>
      </c>
    </row>
    <row r="58" spans="1:6" ht="15.75" thickBot="1">
      <c r="A58" s="16"/>
      <c r="B58" s="41" t="s">
        <v>77</v>
      </c>
      <c r="C58" s="42">
        <v>323</v>
      </c>
      <c r="D58" s="42">
        <v>0</v>
      </c>
      <c r="E58" s="42">
        <f>C58+D58</f>
        <v>323</v>
      </c>
      <c r="F58" s="63" t="s">
        <v>107</v>
      </c>
    </row>
    <row r="59" spans="1:6" ht="16.5" thickBot="1" thickTop="1">
      <c r="A59" s="23">
        <v>5</v>
      </c>
      <c r="B59" s="37"/>
      <c r="C59" s="37">
        <f>SUM(C56:C58)</f>
        <v>7423</v>
      </c>
      <c r="D59" s="37">
        <f>SUM(D56:D58)</f>
        <v>1845</v>
      </c>
      <c r="E59" s="37">
        <f>C59+D59</f>
        <v>9268</v>
      </c>
      <c r="F59" s="60"/>
    </row>
    <row r="61" ht="15.75" thickBot="1"/>
    <row r="62" spans="1:6" ht="15">
      <c r="A62" s="7" t="s">
        <v>1</v>
      </c>
      <c r="B62" s="8" t="s">
        <v>5</v>
      </c>
      <c r="C62" s="9"/>
      <c r="D62" s="10" t="s">
        <v>9</v>
      </c>
      <c r="E62" s="53" t="s">
        <v>8</v>
      </c>
      <c r="F62" s="56" t="s">
        <v>114</v>
      </c>
    </row>
    <row r="63" spans="1:6" ht="15">
      <c r="A63" s="11" t="s">
        <v>2</v>
      </c>
      <c r="B63" s="5" t="s">
        <v>6</v>
      </c>
      <c r="C63" s="4" t="s">
        <v>3</v>
      </c>
      <c r="D63" s="4" t="s">
        <v>4</v>
      </c>
      <c r="E63" s="54" t="s">
        <v>12</v>
      </c>
      <c r="F63" s="57" t="s">
        <v>115</v>
      </c>
    </row>
    <row r="64" spans="1:6" ht="15">
      <c r="A64" s="11"/>
      <c r="B64" s="5" t="s">
        <v>7</v>
      </c>
      <c r="C64" s="5"/>
      <c r="D64" s="5"/>
      <c r="E64" s="55" t="s">
        <v>13</v>
      </c>
      <c r="F64" s="57" t="s">
        <v>116</v>
      </c>
    </row>
    <row r="65" spans="1:6" ht="15.75" thickBot="1">
      <c r="A65" s="13"/>
      <c r="B65" s="14"/>
      <c r="C65" s="14" t="s">
        <v>10</v>
      </c>
      <c r="D65" s="14" t="s">
        <v>10</v>
      </c>
      <c r="E65" s="14" t="s">
        <v>10</v>
      </c>
      <c r="F65" s="58"/>
    </row>
    <row r="66" spans="1:6" ht="15.75" thickTop="1">
      <c r="A66" s="32"/>
      <c r="B66" s="33" t="s">
        <v>87</v>
      </c>
      <c r="C66" s="34">
        <v>7651</v>
      </c>
      <c r="D66" s="34">
        <v>2656</v>
      </c>
      <c r="E66" s="34">
        <f>C66+D66</f>
        <v>10307</v>
      </c>
      <c r="F66" s="71" t="s">
        <v>107</v>
      </c>
    </row>
    <row r="67" spans="1:6" ht="15">
      <c r="A67" s="16"/>
      <c r="B67" s="3" t="s">
        <v>88</v>
      </c>
      <c r="C67" s="35">
        <v>3982</v>
      </c>
      <c r="D67" s="35">
        <v>0</v>
      </c>
      <c r="E67" s="35">
        <f>C67+D67</f>
        <v>3982</v>
      </c>
      <c r="F67" s="65" t="s">
        <v>107</v>
      </c>
    </row>
    <row r="68" spans="1:6" ht="15">
      <c r="A68" s="16"/>
      <c r="B68" s="3" t="s">
        <v>89</v>
      </c>
      <c r="C68" s="29">
        <v>3648</v>
      </c>
      <c r="D68" s="29">
        <v>0</v>
      </c>
      <c r="E68" s="29">
        <f>C68+D68</f>
        <v>3648</v>
      </c>
      <c r="F68" s="65" t="s">
        <v>107</v>
      </c>
    </row>
    <row r="69" spans="1:6" ht="15.75" thickBot="1">
      <c r="A69" s="16"/>
      <c r="B69" s="41" t="s">
        <v>90</v>
      </c>
      <c r="C69" s="42">
        <v>8424</v>
      </c>
      <c r="D69" s="42">
        <v>2176</v>
      </c>
      <c r="E69" s="42">
        <f>C69+D69</f>
        <v>10600</v>
      </c>
      <c r="F69" s="50" t="s">
        <v>107</v>
      </c>
    </row>
    <row r="70" spans="1:6" ht="16.5" thickBot="1" thickTop="1">
      <c r="A70" s="23">
        <v>6</v>
      </c>
      <c r="B70" s="37"/>
      <c r="C70" s="37">
        <f>SUM(C66:C69)</f>
        <v>23705</v>
      </c>
      <c r="D70" s="37">
        <f>SUM(D66:D69)</f>
        <v>4832</v>
      </c>
      <c r="E70" s="37">
        <f>C70+D70</f>
        <v>28537</v>
      </c>
      <c r="F70" s="60"/>
    </row>
    <row r="72" ht="15.75" thickBot="1"/>
    <row r="73" spans="1:6" ht="15">
      <c r="A73" s="7" t="s">
        <v>1</v>
      </c>
      <c r="B73" s="8" t="s">
        <v>5</v>
      </c>
      <c r="C73" s="9"/>
      <c r="D73" s="10" t="s">
        <v>9</v>
      </c>
      <c r="E73" s="53" t="s">
        <v>8</v>
      </c>
      <c r="F73" s="56" t="s">
        <v>114</v>
      </c>
    </row>
    <row r="74" spans="1:6" ht="15">
      <c r="A74" s="11" t="s">
        <v>2</v>
      </c>
      <c r="B74" s="5" t="s">
        <v>6</v>
      </c>
      <c r="C74" s="4" t="s">
        <v>3</v>
      </c>
      <c r="D74" s="4" t="s">
        <v>4</v>
      </c>
      <c r="E74" s="54" t="s">
        <v>12</v>
      </c>
      <c r="F74" s="57" t="s">
        <v>115</v>
      </c>
    </row>
    <row r="75" spans="1:6" ht="15">
      <c r="A75" s="11"/>
      <c r="B75" s="5" t="s">
        <v>7</v>
      </c>
      <c r="C75" s="5"/>
      <c r="D75" s="5"/>
      <c r="E75" s="55" t="s">
        <v>13</v>
      </c>
      <c r="F75" s="57" t="s">
        <v>116</v>
      </c>
    </row>
    <row r="76" spans="1:6" ht="15.75" thickBot="1">
      <c r="A76" s="13"/>
      <c r="B76" s="14"/>
      <c r="C76" s="14" t="s">
        <v>10</v>
      </c>
      <c r="D76" s="14" t="s">
        <v>10</v>
      </c>
      <c r="E76" s="14" t="s">
        <v>10</v>
      </c>
      <c r="F76" s="58"/>
    </row>
    <row r="77" spans="1:6" ht="15.75" thickTop="1">
      <c r="A77" s="32"/>
      <c r="B77" s="33" t="s">
        <v>87</v>
      </c>
      <c r="C77" s="34">
        <v>2796</v>
      </c>
      <c r="D77" s="34">
        <v>617</v>
      </c>
      <c r="E77" s="34">
        <f>C77+D77</f>
        <v>3413</v>
      </c>
      <c r="F77" s="71" t="s">
        <v>107</v>
      </c>
    </row>
    <row r="78" spans="1:6" ht="15">
      <c r="A78" s="16"/>
      <c r="B78" s="3" t="s">
        <v>88</v>
      </c>
      <c r="C78" s="35">
        <v>1368</v>
      </c>
      <c r="D78" s="35">
        <v>0</v>
      </c>
      <c r="E78" s="35">
        <f>C78+D78</f>
        <v>1368</v>
      </c>
      <c r="F78" s="65" t="s">
        <v>107</v>
      </c>
    </row>
    <row r="79" spans="1:6" ht="15">
      <c r="A79" s="16"/>
      <c r="B79" s="3" t="s">
        <v>89</v>
      </c>
      <c r="C79" s="29">
        <v>3496</v>
      </c>
      <c r="D79" s="29">
        <v>272</v>
      </c>
      <c r="E79" s="29">
        <f>C79+D79</f>
        <v>3768</v>
      </c>
      <c r="F79" s="65" t="s">
        <v>107</v>
      </c>
    </row>
    <row r="80" spans="1:6" ht="15.75" thickBot="1">
      <c r="A80" s="16"/>
      <c r="B80" s="41" t="s">
        <v>90</v>
      </c>
      <c r="C80" s="42">
        <v>4892</v>
      </c>
      <c r="D80" s="42">
        <v>294</v>
      </c>
      <c r="E80" s="42">
        <f>C80+D80</f>
        <v>5186</v>
      </c>
      <c r="F80" s="63" t="s">
        <v>107</v>
      </c>
    </row>
    <row r="81" spans="1:6" ht="16.5" thickBot="1" thickTop="1">
      <c r="A81" s="23">
        <v>7</v>
      </c>
      <c r="B81" s="37"/>
      <c r="C81" s="37">
        <f>SUM(C77:C80)</f>
        <v>12552</v>
      </c>
      <c r="D81" s="37">
        <f>SUM(D77:D80)</f>
        <v>1183</v>
      </c>
      <c r="E81" s="37">
        <f>C81+D81</f>
        <v>13735</v>
      </c>
      <c r="F81" s="60"/>
    </row>
    <row r="82" spans="1:5" ht="15">
      <c r="A82" s="17"/>
      <c r="B82" s="17"/>
      <c r="C82" s="17"/>
      <c r="D82" s="17"/>
      <c r="E82" s="17"/>
    </row>
    <row r="83" spans="1:5" ht="15">
      <c r="A83" s="17"/>
      <c r="B83" s="17"/>
      <c r="C83" s="17"/>
      <c r="D83" s="17"/>
      <c r="E83" s="17"/>
    </row>
    <row r="84" spans="1:5" ht="15">
      <c r="A84" s="17"/>
      <c r="B84" s="17"/>
      <c r="C84" s="17"/>
      <c r="D84" s="17"/>
      <c r="E84" s="17"/>
    </row>
    <row r="85" spans="1:5" ht="15">
      <c r="A85" s="17"/>
      <c r="B85" s="17"/>
      <c r="C85" s="17"/>
      <c r="D85" s="17"/>
      <c r="E85" s="17"/>
    </row>
    <row r="86" spans="1:5" ht="15">
      <c r="A86" s="17"/>
      <c r="B86" s="17"/>
      <c r="C86" s="17"/>
      <c r="D86" s="17"/>
      <c r="E86" s="17"/>
    </row>
    <row r="87" spans="1:5" ht="15">
      <c r="A87" s="17"/>
      <c r="B87" s="17"/>
      <c r="C87" s="17"/>
      <c r="D87" s="17"/>
      <c r="E87" s="17"/>
    </row>
    <row r="88" spans="1:5" ht="15">
      <c r="A88" s="17"/>
      <c r="B88" s="17"/>
      <c r="C88" s="17"/>
      <c r="D88" s="17"/>
      <c r="E88" s="17"/>
    </row>
    <row r="89" spans="1:5" ht="15">
      <c r="A89" s="17"/>
      <c r="B89" s="17"/>
      <c r="C89" s="17"/>
      <c r="D89" s="17"/>
      <c r="E89" s="17"/>
    </row>
    <row r="90" spans="1:5" ht="15">
      <c r="A90" s="17"/>
      <c r="B90" s="17"/>
      <c r="C90" s="17"/>
      <c r="D90" s="17"/>
      <c r="E90" s="17"/>
    </row>
    <row r="91" spans="1:5" ht="15">
      <c r="A91" s="17"/>
      <c r="B91" s="17"/>
      <c r="C91" s="17"/>
      <c r="D91" s="17"/>
      <c r="E91" s="17"/>
    </row>
    <row r="92" spans="1:5" ht="15">
      <c r="A92" s="17"/>
      <c r="B92" s="17"/>
      <c r="C92" s="17"/>
      <c r="D92" s="17"/>
      <c r="E92" s="17"/>
    </row>
    <row r="93" spans="1:5" ht="15">
      <c r="A93" s="17"/>
      <c r="B93" s="17"/>
      <c r="C93" s="17"/>
      <c r="D93" s="17"/>
      <c r="E93" s="17"/>
    </row>
    <row r="94" spans="1:5" ht="15">
      <c r="A94" s="17"/>
      <c r="B94" s="17"/>
      <c r="C94" s="17"/>
      <c r="D94" s="17"/>
      <c r="E94" s="17"/>
    </row>
    <row r="95" spans="1:5" ht="15">
      <c r="A95" s="17"/>
      <c r="B95" s="17"/>
      <c r="C95" s="17"/>
      <c r="D95" s="17"/>
      <c r="E95" s="17"/>
    </row>
    <row r="96" spans="1:5" ht="15">
      <c r="A96" s="17"/>
      <c r="B96" s="17"/>
      <c r="C96" s="17"/>
      <c r="D96" s="17"/>
      <c r="E96" s="17"/>
    </row>
    <row r="97" spans="1:5" ht="15">
      <c r="A97" s="17"/>
      <c r="B97" s="17"/>
      <c r="C97" s="17"/>
      <c r="D97" s="17"/>
      <c r="E97" s="17"/>
    </row>
    <row r="99" ht="15.75" thickBot="1"/>
    <row r="100" spans="1:6" ht="15">
      <c r="A100" s="7" t="s">
        <v>1</v>
      </c>
      <c r="B100" s="8" t="s">
        <v>5</v>
      </c>
      <c r="C100" s="9"/>
      <c r="D100" s="10" t="s">
        <v>9</v>
      </c>
      <c r="E100" s="53" t="s">
        <v>8</v>
      </c>
      <c r="F100" s="56" t="s">
        <v>114</v>
      </c>
    </row>
    <row r="101" spans="1:6" ht="15">
      <c r="A101" s="11" t="s">
        <v>2</v>
      </c>
      <c r="B101" s="5" t="s">
        <v>6</v>
      </c>
      <c r="C101" s="4" t="s">
        <v>3</v>
      </c>
      <c r="D101" s="4" t="s">
        <v>4</v>
      </c>
      <c r="E101" s="54" t="s">
        <v>12</v>
      </c>
      <c r="F101" s="57" t="s">
        <v>115</v>
      </c>
    </row>
    <row r="102" spans="1:6" ht="15">
      <c r="A102" s="11"/>
      <c r="B102" s="5" t="s">
        <v>7</v>
      </c>
      <c r="C102" s="5"/>
      <c r="D102" s="5"/>
      <c r="E102" s="55" t="s">
        <v>13</v>
      </c>
      <c r="F102" s="57" t="s">
        <v>116</v>
      </c>
    </row>
    <row r="103" spans="1:6" ht="15.75" thickBot="1">
      <c r="A103" s="13"/>
      <c r="B103" s="14"/>
      <c r="C103" s="14" t="s">
        <v>10</v>
      </c>
      <c r="D103" s="14" t="s">
        <v>10</v>
      </c>
      <c r="E103" s="14" t="s">
        <v>10</v>
      </c>
      <c r="F103" s="58"/>
    </row>
    <row r="104" spans="1:6" ht="15.75" thickTop="1">
      <c r="A104" s="88" t="s">
        <v>109</v>
      </c>
      <c r="B104" s="33" t="s">
        <v>91</v>
      </c>
      <c r="C104" s="34">
        <v>603</v>
      </c>
      <c r="D104" s="34">
        <v>67</v>
      </c>
      <c r="E104" s="73">
        <f>C104+D104</f>
        <v>670</v>
      </c>
      <c r="F104" s="61" t="s">
        <v>108</v>
      </c>
    </row>
    <row r="105" spans="1:6" ht="15">
      <c r="A105" s="16"/>
      <c r="B105" s="3" t="s">
        <v>89</v>
      </c>
      <c r="C105" s="35">
        <v>430</v>
      </c>
      <c r="D105" s="35">
        <v>907</v>
      </c>
      <c r="E105" s="86">
        <f>C105+D105</f>
        <v>1337</v>
      </c>
      <c r="F105" s="12" t="s">
        <v>107</v>
      </c>
    </row>
    <row r="106" spans="1:6" ht="15">
      <c r="A106" s="16"/>
      <c r="B106" s="3" t="s">
        <v>90</v>
      </c>
      <c r="C106" s="35">
        <v>3293</v>
      </c>
      <c r="D106" s="35">
        <v>155</v>
      </c>
      <c r="E106" s="86">
        <f aca="true" t="shared" si="1" ref="E106:E119">C106+D106</f>
        <v>3448</v>
      </c>
      <c r="F106" s="12" t="s">
        <v>107</v>
      </c>
    </row>
    <row r="107" spans="1:6" ht="15">
      <c r="A107" s="16"/>
      <c r="B107" s="3">
        <v>1016</v>
      </c>
      <c r="C107" s="35">
        <v>8923</v>
      </c>
      <c r="D107" s="35">
        <v>396</v>
      </c>
      <c r="E107" s="86">
        <f t="shared" si="1"/>
        <v>9319</v>
      </c>
      <c r="F107" s="12" t="s">
        <v>107</v>
      </c>
    </row>
    <row r="108" spans="1:6" ht="15">
      <c r="A108" s="16"/>
      <c r="B108" s="3">
        <v>1021</v>
      </c>
      <c r="C108" s="35">
        <v>2521</v>
      </c>
      <c r="D108" s="35">
        <v>80</v>
      </c>
      <c r="E108" s="86">
        <f t="shared" si="1"/>
        <v>2601</v>
      </c>
      <c r="F108" s="12" t="s">
        <v>107</v>
      </c>
    </row>
    <row r="109" spans="1:6" ht="15">
      <c r="A109" s="16"/>
      <c r="B109" s="3">
        <v>1022</v>
      </c>
      <c r="C109" s="35">
        <v>1281</v>
      </c>
      <c r="D109" s="35">
        <v>31</v>
      </c>
      <c r="E109" s="86">
        <f t="shared" si="1"/>
        <v>1312</v>
      </c>
      <c r="F109" s="12" t="s">
        <v>107</v>
      </c>
    </row>
    <row r="110" spans="1:6" ht="15">
      <c r="A110" s="16"/>
      <c r="B110" s="3" t="s">
        <v>92</v>
      </c>
      <c r="C110" s="35">
        <v>3642</v>
      </c>
      <c r="D110" s="35">
        <v>0</v>
      </c>
      <c r="E110" s="86">
        <f t="shared" si="1"/>
        <v>3642</v>
      </c>
      <c r="F110" s="12" t="s">
        <v>107</v>
      </c>
    </row>
    <row r="111" spans="1:6" ht="15">
      <c r="A111" s="16"/>
      <c r="B111" s="3" t="s">
        <v>93</v>
      </c>
      <c r="C111" s="35">
        <v>346</v>
      </c>
      <c r="D111" s="35">
        <v>0</v>
      </c>
      <c r="E111" s="86">
        <f t="shared" si="1"/>
        <v>346</v>
      </c>
      <c r="F111" s="12" t="s">
        <v>107</v>
      </c>
    </row>
    <row r="112" spans="1:6" ht="15">
      <c r="A112" s="16"/>
      <c r="B112" s="3">
        <v>1701</v>
      </c>
      <c r="C112" s="35">
        <v>13235</v>
      </c>
      <c r="D112" s="35">
        <v>0</v>
      </c>
      <c r="E112" s="86">
        <f t="shared" si="1"/>
        <v>13235</v>
      </c>
      <c r="F112" s="12" t="s">
        <v>107</v>
      </c>
    </row>
    <row r="113" spans="1:6" ht="15">
      <c r="A113" s="16"/>
      <c r="B113" s="3">
        <v>1703</v>
      </c>
      <c r="C113" s="35">
        <v>6879</v>
      </c>
      <c r="D113" s="35">
        <v>238</v>
      </c>
      <c r="E113" s="86">
        <f t="shared" si="1"/>
        <v>7117</v>
      </c>
      <c r="F113" s="12" t="s">
        <v>107</v>
      </c>
    </row>
    <row r="114" spans="1:6" ht="15">
      <c r="A114" s="16"/>
      <c r="B114" s="3">
        <v>1704</v>
      </c>
      <c r="C114" s="35">
        <v>10396</v>
      </c>
      <c r="D114" s="35">
        <v>0</v>
      </c>
      <c r="E114" s="86">
        <f t="shared" si="1"/>
        <v>10396</v>
      </c>
      <c r="F114" s="12" t="s">
        <v>107</v>
      </c>
    </row>
    <row r="115" spans="1:6" ht="15">
      <c r="A115" s="16"/>
      <c r="B115" s="3">
        <v>1705</v>
      </c>
      <c r="C115" s="35">
        <v>5400</v>
      </c>
      <c r="D115" s="35">
        <v>286</v>
      </c>
      <c r="E115" s="86">
        <f t="shared" si="1"/>
        <v>5686</v>
      </c>
      <c r="F115" s="12" t="s">
        <v>107</v>
      </c>
    </row>
    <row r="116" spans="1:6" ht="15">
      <c r="A116" s="16"/>
      <c r="B116" s="3">
        <v>1706</v>
      </c>
      <c r="C116" s="35">
        <v>1878</v>
      </c>
      <c r="D116" s="35">
        <v>64</v>
      </c>
      <c r="E116" s="86">
        <f t="shared" si="1"/>
        <v>1942</v>
      </c>
      <c r="F116" s="12" t="s">
        <v>107</v>
      </c>
    </row>
    <row r="117" spans="1:6" ht="15">
      <c r="A117" s="16"/>
      <c r="B117" s="3">
        <v>1707</v>
      </c>
      <c r="C117" s="35">
        <v>5815</v>
      </c>
      <c r="D117" s="35">
        <v>276</v>
      </c>
      <c r="E117" s="86">
        <f t="shared" si="1"/>
        <v>6091</v>
      </c>
      <c r="F117" s="12" t="s">
        <v>107</v>
      </c>
    </row>
    <row r="118" spans="1:6" ht="15">
      <c r="A118" s="16"/>
      <c r="B118" s="3">
        <v>1708</v>
      </c>
      <c r="C118" s="29">
        <v>8653</v>
      </c>
      <c r="D118" s="29">
        <v>1754</v>
      </c>
      <c r="E118" s="86">
        <f t="shared" si="1"/>
        <v>10407</v>
      </c>
      <c r="F118" s="12" t="s">
        <v>107</v>
      </c>
    </row>
    <row r="119" spans="1:6" ht="15.75" thickBot="1">
      <c r="A119" s="16"/>
      <c r="B119" s="41">
        <v>1710</v>
      </c>
      <c r="C119" s="42">
        <v>6635</v>
      </c>
      <c r="D119" s="42">
        <v>3220</v>
      </c>
      <c r="E119" s="80">
        <f t="shared" si="1"/>
        <v>9855</v>
      </c>
      <c r="F119" s="50" t="s">
        <v>107</v>
      </c>
    </row>
    <row r="120" spans="1:6" ht="16.5" thickBot="1" thickTop="1">
      <c r="A120" s="23">
        <v>8</v>
      </c>
      <c r="B120" s="37"/>
      <c r="C120" s="37">
        <f>SUM(C104:C119)</f>
        <v>79930</v>
      </c>
      <c r="D120" s="37">
        <f>SUM(D104:D119)</f>
        <v>7474</v>
      </c>
      <c r="E120" s="87">
        <f>C120+D120</f>
        <v>87404</v>
      </c>
      <c r="F120" s="64"/>
    </row>
    <row r="122" ht="15.75" thickBot="1"/>
    <row r="123" spans="1:6" ht="15">
      <c r="A123" s="7" t="s">
        <v>1</v>
      </c>
      <c r="B123" s="8" t="s">
        <v>5</v>
      </c>
      <c r="C123" s="9"/>
      <c r="D123" s="10" t="s">
        <v>9</v>
      </c>
      <c r="E123" s="53" t="s">
        <v>8</v>
      </c>
      <c r="F123" s="56" t="s">
        <v>114</v>
      </c>
    </row>
    <row r="124" spans="1:6" ht="15">
      <c r="A124" s="11" t="s">
        <v>2</v>
      </c>
      <c r="B124" s="5" t="s">
        <v>6</v>
      </c>
      <c r="C124" s="4" t="s">
        <v>3</v>
      </c>
      <c r="D124" s="4" t="s">
        <v>4</v>
      </c>
      <c r="E124" s="54" t="s">
        <v>12</v>
      </c>
      <c r="F124" s="57" t="s">
        <v>115</v>
      </c>
    </row>
    <row r="125" spans="1:6" ht="15">
      <c r="A125" s="11"/>
      <c r="B125" s="5" t="s">
        <v>7</v>
      </c>
      <c r="C125" s="5"/>
      <c r="D125" s="5"/>
      <c r="E125" s="55" t="s">
        <v>13</v>
      </c>
      <c r="F125" s="57" t="s">
        <v>116</v>
      </c>
    </row>
    <row r="126" spans="1:6" ht="15.75" thickBot="1">
      <c r="A126" s="13"/>
      <c r="B126" s="14"/>
      <c r="C126" s="14" t="s">
        <v>10</v>
      </c>
      <c r="D126" s="14" t="s">
        <v>10</v>
      </c>
      <c r="E126" s="14" t="s">
        <v>10</v>
      </c>
      <c r="F126" s="58"/>
    </row>
    <row r="127" spans="1:6" ht="15.75" thickTop="1">
      <c r="A127" s="88" t="s">
        <v>109</v>
      </c>
      <c r="B127" s="33" t="s">
        <v>91</v>
      </c>
      <c r="C127" s="34">
        <v>401</v>
      </c>
      <c r="D127" s="34">
        <v>0</v>
      </c>
      <c r="E127" s="34">
        <f>C127+D127</f>
        <v>401</v>
      </c>
      <c r="F127" s="61" t="s">
        <v>108</v>
      </c>
    </row>
    <row r="128" spans="1:6" ht="15">
      <c r="A128" s="16"/>
      <c r="B128" s="3" t="s">
        <v>92</v>
      </c>
      <c r="C128" s="35">
        <v>571</v>
      </c>
      <c r="D128" s="35">
        <v>0</v>
      </c>
      <c r="E128" s="35">
        <f>C128+D128</f>
        <v>571</v>
      </c>
      <c r="F128" s="62" t="s">
        <v>107</v>
      </c>
    </row>
    <row r="129" spans="1:6" ht="15">
      <c r="A129" s="16"/>
      <c r="B129" s="3" t="s">
        <v>93</v>
      </c>
      <c r="C129" s="35">
        <v>4852</v>
      </c>
      <c r="D129" s="35">
        <v>0</v>
      </c>
      <c r="E129" s="35">
        <f aca="true" t="shared" si="2" ref="E129:E137">C129+D129</f>
        <v>4852</v>
      </c>
      <c r="F129" s="62" t="s">
        <v>107</v>
      </c>
    </row>
    <row r="130" spans="1:6" ht="15">
      <c r="A130" s="16"/>
      <c r="B130" s="3">
        <v>1027</v>
      </c>
      <c r="C130" s="35">
        <v>5524</v>
      </c>
      <c r="D130" s="35">
        <v>0</v>
      </c>
      <c r="E130" s="35">
        <f t="shared" si="2"/>
        <v>5524</v>
      </c>
      <c r="F130" s="62" t="s">
        <v>107</v>
      </c>
    </row>
    <row r="131" spans="1:6" ht="15">
      <c r="A131" s="16"/>
      <c r="B131" s="3">
        <v>1028</v>
      </c>
      <c r="C131" s="35">
        <v>5479</v>
      </c>
      <c r="D131" s="35">
        <v>0</v>
      </c>
      <c r="E131" s="35">
        <f t="shared" si="2"/>
        <v>5479</v>
      </c>
      <c r="F131" s="62" t="s">
        <v>107</v>
      </c>
    </row>
    <row r="132" spans="1:6" ht="15">
      <c r="A132" s="16"/>
      <c r="B132" s="3">
        <v>1029</v>
      </c>
      <c r="C132" s="35">
        <v>2669</v>
      </c>
      <c r="D132" s="35">
        <v>0</v>
      </c>
      <c r="E132" s="35">
        <f t="shared" si="2"/>
        <v>2669</v>
      </c>
      <c r="F132" s="62" t="s">
        <v>107</v>
      </c>
    </row>
    <row r="133" spans="1:6" ht="15">
      <c r="A133" s="16"/>
      <c r="B133" s="3">
        <v>1030</v>
      </c>
      <c r="C133" s="35">
        <v>2599</v>
      </c>
      <c r="D133" s="35">
        <v>0</v>
      </c>
      <c r="E133" s="35">
        <f t="shared" si="2"/>
        <v>2599</v>
      </c>
      <c r="F133" s="62" t="s">
        <v>107</v>
      </c>
    </row>
    <row r="134" spans="1:6" ht="15">
      <c r="A134" s="16"/>
      <c r="B134" s="3">
        <v>1031</v>
      </c>
      <c r="C134" s="35">
        <v>475</v>
      </c>
      <c r="D134" s="35">
        <v>2259</v>
      </c>
      <c r="E134" s="35">
        <f t="shared" si="2"/>
        <v>2734</v>
      </c>
      <c r="F134" s="62" t="s">
        <v>107</v>
      </c>
    </row>
    <row r="135" spans="1:6" ht="15">
      <c r="A135" s="16"/>
      <c r="B135" s="3">
        <v>1032</v>
      </c>
      <c r="C135" s="35">
        <v>0</v>
      </c>
      <c r="D135" s="35">
        <v>3035</v>
      </c>
      <c r="E135" s="35">
        <f t="shared" si="2"/>
        <v>3035</v>
      </c>
      <c r="F135" s="62" t="s">
        <v>107</v>
      </c>
    </row>
    <row r="136" spans="1:6" ht="15">
      <c r="A136" s="16"/>
      <c r="B136" s="3" t="s">
        <v>94</v>
      </c>
      <c r="C136" s="35">
        <v>4638</v>
      </c>
      <c r="D136" s="35">
        <v>0</v>
      </c>
      <c r="E136" s="35">
        <f t="shared" si="2"/>
        <v>4638</v>
      </c>
      <c r="F136" s="62" t="s">
        <v>107</v>
      </c>
    </row>
    <row r="137" spans="1:6" ht="15.75" thickBot="1">
      <c r="A137" s="16"/>
      <c r="B137" s="41" t="s">
        <v>95</v>
      </c>
      <c r="C137" s="42">
        <v>2120</v>
      </c>
      <c r="D137" s="42">
        <v>0</v>
      </c>
      <c r="E137" s="42">
        <f t="shared" si="2"/>
        <v>2120</v>
      </c>
      <c r="F137" s="63" t="s">
        <v>107</v>
      </c>
    </row>
    <row r="138" spans="1:6" ht="16.5" thickBot="1" thickTop="1">
      <c r="A138" s="23">
        <v>9</v>
      </c>
      <c r="B138" s="37"/>
      <c r="C138" s="37">
        <f>SUM(C127:C137)</f>
        <v>29328</v>
      </c>
      <c r="D138" s="37">
        <f>SUM(D127:D137)</f>
        <v>5294</v>
      </c>
      <c r="E138" s="37">
        <f>C138+D138</f>
        <v>34622</v>
      </c>
      <c r="F138" s="72"/>
    </row>
    <row r="139" spans="1:6" ht="15">
      <c r="A139" s="17"/>
      <c r="B139" s="17"/>
      <c r="C139" s="17"/>
      <c r="D139" s="17"/>
      <c r="E139" s="17"/>
      <c r="F139"/>
    </row>
    <row r="140" spans="1:7" ht="15">
      <c r="A140" s="82" t="s">
        <v>111</v>
      </c>
      <c r="B140" s="82"/>
      <c r="C140" s="82"/>
      <c r="D140" s="82"/>
      <c r="E140" s="82"/>
      <c r="F140" s="83"/>
      <c r="G140" s="82"/>
    </row>
    <row r="141" spans="1:7" ht="15">
      <c r="A141" s="82"/>
      <c r="B141" s="84" t="s">
        <v>112</v>
      </c>
      <c r="C141" s="84"/>
      <c r="D141" s="84"/>
      <c r="E141" s="84"/>
      <c r="F141" s="85"/>
      <c r="G141" s="84"/>
    </row>
    <row r="142" spans="1:7" ht="15">
      <c r="A142" s="82"/>
      <c r="B142" s="84" t="s">
        <v>113</v>
      </c>
      <c r="C142" s="84"/>
      <c r="D142" s="84"/>
      <c r="E142" s="84"/>
      <c r="F142" s="85"/>
      <c r="G142" s="84"/>
    </row>
    <row r="143" spans="1:6" ht="15">
      <c r="A143" s="17"/>
      <c r="B143" s="17"/>
      <c r="C143" s="17"/>
      <c r="D143" s="17"/>
      <c r="E143" s="17"/>
      <c r="F143"/>
    </row>
    <row r="144" spans="1:5" ht="15">
      <c r="A144" s="17"/>
      <c r="B144" s="17"/>
      <c r="C144" s="17"/>
      <c r="D144" s="17"/>
      <c r="E144" s="17"/>
    </row>
    <row r="145" spans="1:5" ht="15">
      <c r="A145" s="17"/>
      <c r="B145" s="17"/>
      <c r="C145" s="17"/>
      <c r="D145" s="17"/>
      <c r="E145" s="17"/>
    </row>
    <row r="147" ht="15.75" thickBot="1"/>
    <row r="148" spans="1:6" ht="15">
      <c r="A148" s="7" t="s">
        <v>1</v>
      </c>
      <c r="B148" s="8" t="s">
        <v>5</v>
      </c>
      <c r="C148" s="9"/>
      <c r="D148" s="10" t="s">
        <v>9</v>
      </c>
      <c r="E148" s="53" t="s">
        <v>8</v>
      </c>
      <c r="F148" s="56" t="s">
        <v>114</v>
      </c>
    </row>
    <row r="149" spans="1:6" ht="15">
      <c r="A149" s="11" t="s">
        <v>2</v>
      </c>
      <c r="B149" s="5" t="s">
        <v>6</v>
      </c>
      <c r="C149" s="4" t="s">
        <v>3</v>
      </c>
      <c r="D149" s="4" t="s">
        <v>4</v>
      </c>
      <c r="E149" s="54" t="s">
        <v>12</v>
      </c>
      <c r="F149" s="57" t="s">
        <v>115</v>
      </c>
    </row>
    <row r="150" spans="1:6" ht="15">
      <c r="A150" s="11"/>
      <c r="B150" s="5" t="s">
        <v>7</v>
      </c>
      <c r="C150" s="5"/>
      <c r="D150" s="5"/>
      <c r="E150" s="55" t="s">
        <v>13</v>
      </c>
      <c r="F150" s="57" t="s">
        <v>116</v>
      </c>
    </row>
    <row r="151" spans="1:6" ht="15.75" thickBot="1">
      <c r="A151" s="13"/>
      <c r="B151" s="14"/>
      <c r="C151" s="14" t="s">
        <v>10</v>
      </c>
      <c r="D151" s="14" t="s">
        <v>10</v>
      </c>
      <c r="E151" s="14" t="s">
        <v>10</v>
      </c>
      <c r="F151" s="58"/>
    </row>
    <row r="152" spans="1:6" ht="15.75" thickTop="1">
      <c r="A152" s="32"/>
      <c r="B152" s="33">
        <v>1694</v>
      </c>
      <c r="C152" s="34">
        <v>4147</v>
      </c>
      <c r="D152" s="34">
        <v>1997</v>
      </c>
      <c r="E152" s="34">
        <f>C152+D152</f>
        <v>6144</v>
      </c>
      <c r="F152" s="61" t="s">
        <v>107</v>
      </c>
    </row>
    <row r="153" spans="1:6" ht="15">
      <c r="A153" s="16"/>
      <c r="B153" s="3">
        <v>1695</v>
      </c>
      <c r="C153" s="35">
        <v>4891</v>
      </c>
      <c r="D153" s="35">
        <v>599</v>
      </c>
      <c r="E153" s="35">
        <f>C153+D153</f>
        <v>5490</v>
      </c>
      <c r="F153" s="62" t="s">
        <v>107</v>
      </c>
    </row>
    <row r="154" spans="1:6" ht="15">
      <c r="A154" s="16"/>
      <c r="B154" s="3">
        <v>1696</v>
      </c>
      <c r="C154" s="35">
        <v>4313</v>
      </c>
      <c r="D154" s="35">
        <v>322</v>
      </c>
      <c r="E154" s="35">
        <f aca="true" t="shared" si="3" ref="E154:E160">C154+D154</f>
        <v>4635</v>
      </c>
      <c r="F154" s="62" t="s">
        <v>107</v>
      </c>
    </row>
    <row r="155" spans="1:6" ht="15">
      <c r="A155" s="16"/>
      <c r="B155" s="3">
        <v>1697</v>
      </c>
      <c r="C155" s="35">
        <v>4588</v>
      </c>
      <c r="D155" s="35">
        <v>367</v>
      </c>
      <c r="E155" s="35">
        <f t="shared" si="3"/>
        <v>4955</v>
      </c>
      <c r="F155" s="62" t="s">
        <v>107</v>
      </c>
    </row>
    <row r="156" spans="1:6" ht="15">
      <c r="A156" s="16"/>
      <c r="B156" s="3">
        <v>1698</v>
      </c>
      <c r="C156" s="35">
        <v>4455</v>
      </c>
      <c r="D156" s="35">
        <v>375</v>
      </c>
      <c r="E156" s="35">
        <f t="shared" si="3"/>
        <v>4830</v>
      </c>
      <c r="F156" s="62" t="s">
        <v>107</v>
      </c>
    </row>
    <row r="157" spans="1:6" ht="15">
      <c r="A157" s="16"/>
      <c r="B157" s="3">
        <v>1699</v>
      </c>
      <c r="C157" s="35">
        <v>4635</v>
      </c>
      <c r="D157" s="35">
        <v>330</v>
      </c>
      <c r="E157" s="35">
        <f t="shared" si="3"/>
        <v>4965</v>
      </c>
      <c r="F157" s="62" t="s">
        <v>107</v>
      </c>
    </row>
    <row r="158" spans="1:6" ht="15">
      <c r="A158" s="16"/>
      <c r="B158" s="3" t="s">
        <v>94</v>
      </c>
      <c r="C158" s="35">
        <v>9399</v>
      </c>
      <c r="D158" s="35">
        <v>1178</v>
      </c>
      <c r="E158" s="35">
        <f t="shared" si="3"/>
        <v>10577</v>
      </c>
      <c r="F158" s="62" t="s">
        <v>107</v>
      </c>
    </row>
    <row r="159" spans="1:6" ht="15">
      <c r="A159" s="16"/>
      <c r="B159" s="3" t="s">
        <v>95</v>
      </c>
      <c r="C159" s="35">
        <v>4985</v>
      </c>
      <c r="D159" s="35">
        <v>0</v>
      </c>
      <c r="E159" s="35">
        <f t="shared" si="3"/>
        <v>4985</v>
      </c>
      <c r="F159" s="62" t="s">
        <v>107</v>
      </c>
    </row>
    <row r="160" spans="1:6" ht="15.75" thickBot="1">
      <c r="A160" s="16"/>
      <c r="B160" s="41">
        <v>1702</v>
      </c>
      <c r="C160" s="42">
        <v>28668</v>
      </c>
      <c r="D160" s="42">
        <v>1702</v>
      </c>
      <c r="E160" s="42">
        <f t="shared" si="3"/>
        <v>30370</v>
      </c>
      <c r="F160" s="50" t="s">
        <v>107</v>
      </c>
    </row>
    <row r="161" spans="1:6" ht="16.5" thickBot="1" thickTop="1">
      <c r="A161" s="23">
        <v>10</v>
      </c>
      <c r="B161" s="37"/>
      <c r="C161" s="37">
        <f>SUM(C152:C160)</f>
        <v>70081</v>
      </c>
      <c r="D161" s="37">
        <f>SUM(D152:D160)</f>
        <v>6870</v>
      </c>
      <c r="E161" s="37">
        <f>C161+D161</f>
        <v>76951</v>
      </c>
      <c r="F161" s="60"/>
    </row>
    <row r="162" ht="15">
      <c r="F162" s="19"/>
    </row>
    <row r="163" ht="15.75" thickBot="1">
      <c r="F163" s="27"/>
    </row>
    <row r="164" spans="1:6" ht="15">
      <c r="A164" s="7" t="s">
        <v>1</v>
      </c>
      <c r="B164" s="8" t="s">
        <v>5</v>
      </c>
      <c r="C164" s="9"/>
      <c r="D164" s="10" t="s">
        <v>9</v>
      </c>
      <c r="E164" s="53" t="s">
        <v>8</v>
      </c>
      <c r="F164" s="56" t="s">
        <v>114</v>
      </c>
    </row>
    <row r="165" spans="1:6" ht="15">
      <c r="A165" s="11" t="s">
        <v>2</v>
      </c>
      <c r="B165" s="5" t="s">
        <v>6</v>
      </c>
      <c r="C165" s="4" t="s">
        <v>3</v>
      </c>
      <c r="D165" s="4" t="s">
        <v>4</v>
      </c>
      <c r="E165" s="54" t="s">
        <v>12</v>
      </c>
      <c r="F165" s="57" t="s">
        <v>115</v>
      </c>
    </row>
    <row r="166" spans="1:6" ht="15">
      <c r="A166" s="11"/>
      <c r="B166" s="5" t="s">
        <v>7</v>
      </c>
      <c r="C166" s="5"/>
      <c r="D166" s="5"/>
      <c r="E166" s="55" t="s">
        <v>13</v>
      </c>
      <c r="F166" s="57" t="s">
        <v>116</v>
      </c>
    </row>
    <row r="167" spans="1:6" ht="15.75" thickBot="1">
      <c r="A167" s="13"/>
      <c r="B167" s="14"/>
      <c r="C167" s="14" t="s">
        <v>10</v>
      </c>
      <c r="D167" s="14" t="s">
        <v>10</v>
      </c>
      <c r="E167" s="14" t="s">
        <v>10</v>
      </c>
      <c r="F167" s="58"/>
    </row>
    <row r="168" spans="1:6" ht="15.75" thickTop="1">
      <c r="A168" s="32"/>
      <c r="B168" s="33">
        <v>1680</v>
      </c>
      <c r="C168" s="34">
        <v>0</v>
      </c>
      <c r="D168" s="34">
        <v>3864</v>
      </c>
      <c r="E168" s="34">
        <f>C168+D168</f>
        <v>3864</v>
      </c>
      <c r="F168" s="71" t="s">
        <v>107</v>
      </c>
    </row>
    <row r="169" spans="1:6" ht="15">
      <c r="A169" s="16"/>
      <c r="B169" s="3">
        <v>1681</v>
      </c>
      <c r="C169" s="35">
        <v>0</v>
      </c>
      <c r="D169" s="35">
        <v>10836</v>
      </c>
      <c r="E169" s="35">
        <f>C169+D169</f>
        <v>10836</v>
      </c>
      <c r="F169" s="65" t="s">
        <v>107</v>
      </c>
    </row>
    <row r="170" spans="1:6" ht="15.75" thickBot="1">
      <c r="A170" s="16"/>
      <c r="B170" s="41">
        <v>1682</v>
      </c>
      <c r="C170" s="42">
        <v>0</v>
      </c>
      <c r="D170" s="42">
        <v>5095</v>
      </c>
      <c r="E170" s="42">
        <f>C170+D170</f>
        <v>5095</v>
      </c>
      <c r="F170" s="63" t="s">
        <v>107</v>
      </c>
    </row>
    <row r="171" spans="1:6" ht="16.5" thickBot="1" thickTop="1">
      <c r="A171" s="23">
        <v>11</v>
      </c>
      <c r="B171" s="37"/>
      <c r="C171" s="37">
        <f>SUM(C168:C170)</f>
        <v>0</v>
      </c>
      <c r="D171" s="37">
        <f>SUM(D168:D170)</f>
        <v>19795</v>
      </c>
      <c r="E171" s="37">
        <f>C171+D171</f>
        <v>19795</v>
      </c>
      <c r="F171" s="60"/>
    </row>
    <row r="173" ht="15.75" thickBot="1"/>
    <row r="174" spans="1:6" ht="15">
      <c r="A174" s="7" t="s">
        <v>1</v>
      </c>
      <c r="B174" s="8" t="s">
        <v>5</v>
      </c>
      <c r="C174" s="9"/>
      <c r="D174" s="10" t="s">
        <v>9</v>
      </c>
      <c r="E174" s="53" t="s">
        <v>8</v>
      </c>
      <c r="F174" s="56" t="s">
        <v>114</v>
      </c>
    </row>
    <row r="175" spans="1:6" ht="15">
      <c r="A175" s="11" t="s">
        <v>2</v>
      </c>
      <c r="B175" s="5" t="s">
        <v>6</v>
      </c>
      <c r="C175" s="4" t="s">
        <v>3</v>
      </c>
      <c r="D175" s="4" t="s">
        <v>4</v>
      </c>
      <c r="E175" s="54" t="s">
        <v>12</v>
      </c>
      <c r="F175" s="57" t="s">
        <v>115</v>
      </c>
    </row>
    <row r="176" spans="1:6" ht="15">
      <c r="A176" s="11"/>
      <c r="B176" s="5" t="s">
        <v>7</v>
      </c>
      <c r="C176" s="5"/>
      <c r="D176" s="5"/>
      <c r="E176" s="55" t="s">
        <v>13</v>
      </c>
      <c r="F176" s="57" t="s">
        <v>116</v>
      </c>
    </row>
    <row r="177" spans="1:6" ht="15.75" thickBot="1">
      <c r="A177" s="13"/>
      <c r="B177" s="14"/>
      <c r="C177" s="14" t="s">
        <v>10</v>
      </c>
      <c r="D177" s="14" t="s">
        <v>10</v>
      </c>
      <c r="E177" s="14" t="s">
        <v>10</v>
      </c>
      <c r="F177" s="58"/>
    </row>
    <row r="178" spans="1:6" ht="16.5" thickBot="1" thickTop="1">
      <c r="A178" s="32"/>
      <c r="B178" s="38">
        <v>1524</v>
      </c>
      <c r="C178" s="39">
        <v>11147</v>
      </c>
      <c r="D178" s="39">
        <v>0</v>
      </c>
      <c r="E178" s="39">
        <f>C178+D178</f>
        <v>11147</v>
      </c>
      <c r="F178" s="59" t="s">
        <v>107</v>
      </c>
    </row>
    <row r="179" spans="1:6" ht="16.5" thickBot="1" thickTop="1">
      <c r="A179" s="23">
        <v>12</v>
      </c>
      <c r="B179" s="37"/>
      <c r="C179" s="37">
        <f>SUM(C178:C178)</f>
        <v>11147</v>
      </c>
      <c r="D179" s="37">
        <f>SUM(D178:D178)</f>
        <v>0</v>
      </c>
      <c r="E179" s="37">
        <f>C179+D179</f>
        <v>11147</v>
      </c>
      <c r="F179" s="60"/>
    </row>
    <row r="197" ht="15">
      <c r="C197" s="70" t="s">
        <v>123</v>
      </c>
    </row>
    <row r="198" ht="15.75" thickBot="1"/>
    <row r="199" spans="2:4" ht="15">
      <c r="B199" s="89"/>
      <c r="C199" s="10" t="s">
        <v>9</v>
      </c>
      <c r="D199" s="20" t="s">
        <v>8</v>
      </c>
    </row>
    <row r="200" spans="2:4" ht="15">
      <c r="B200" s="90" t="s">
        <v>3</v>
      </c>
      <c r="C200" s="4" t="s">
        <v>4</v>
      </c>
      <c r="D200" s="21" t="s">
        <v>12</v>
      </c>
    </row>
    <row r="201" spans="2:4" ht="15">
      <c r="B201" s="11"/>
      <c r="C201" s="5"/>
      <c r="D201" s="22" t="s">
        <v>13</v>
      </c>
    </row>
    <row r="202" spans="2:4" ht="15.75" thickBot="1">
      <c r="B202" s="13" t="s">
        <v>10</v>
      </c>
      <c r="C202" s="14" t="s">
        <v>10</v>
      </c>
      <c r="D202" s="15" t="s">
        <v>10</v>
      </c>
    </row>
    <row r="203" spans="2:4" ht="16.5" thickBot="1" thickTop="1">
      <c r="B203" s="30">
        <f>C179+C171+C161+C138+C120+C81+C70+C59+C42+C27+C17+C9</f>
        <v>342669</v>
      </c>
      <c r="C203" s="37">
        <f>D179+D171+D161+D138+D120+D81+D70+D59+D42+D27+D17+D9</f>
        <v>54177</v>
      </c>
      <c r="D203" s="24">
        <f>B203+C203</f>
        <v>396846</v>
      </c>
    </row>
  </sheetData>
  <sheetProtection/>
  <printOptions horizontalCentered="1"/>
  <pageMargins left="0.787401574803149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="90" zoomScaleNormal="90" zoomScalePageLayoutView="0" workbookViewId="0" topLeftCell="A24">
      <selection activeCell="E51" sqref="E51"/>
    </sheetView>
  </sheetViews>
  <sheetFormatPr defaultColWidth="9.140625" defaultRowHeight="15"/>
  <cols>
    <col min="1" max="1" width="11.421875" style="0" customWidth="1"/>
    <col min="2" max="2" width="13.28125" style="0" customWidth="1"/>
    <col min="3" max="3" width="12.140625" style="0" customWidth="1"/>
    <col min="4" max="4" width="11.7109375" style="0" customWidth="1"/>
    <col min="5" max="5" width="14.00390625" style="0" customWidth="1"/>
    <col min="6" max="6" width="11.57421875" style="1" customWidth="1"/>
  </cols>
  <sheetData>
    <row r="1" spans="1:4" ht="21">
      <c r="A1" s="1"/>
      <c r="B1" s="1"/>
      <c r="C1" s="1"/>
      <c r="D1" s="26" t="s">
        <v>96</v>
      </c>
    </row>
    <row r="3" ht="15.75" thickBot="1"/>
    <row r="4" spans="1:6" ht="15">
      <c r="A4" s="7" t="s">
        <v>1</v>
      </c>
      <c r="B4" s="8" t="s">
        <v>5</v>
      </c>
      <c r="C4" s="9"/>
      <c r="D4" s="10" t="s">
        <v>9</v>
      </c>
      <c r="E4" s="53" t="s">
        <v>8</v>
      </c>
      <c r="F4" s="56" t="s">
        <v>114</v>
      </c>
    </row>
    <row r="5" spans="1:6" ht="15">
      <c r="A5" s="11" t="s">
        <v>2</v>
      </c>
      <c r="B5" s="5" t="s">
        <v>6</v>
      </c>
      <c r="C5" s="4" t="s">
        <v>3</v>
      </c>
      <c r="D5" s="4" t="s">
        <v>4</v>
      </c>
      <c r="E5" s="54" t="s">
        <v>12</v>
      </c>
      <c r="F5" s="57" t="s">
        <v>115</v>
      </c>
    </row>
    <row r="6" spans="1:6" ht="15">
      <c r="A6" s="11"/>
      <c r="B6" s="5" t="s">
        <v>7</v>
      </c>
      <c r="C6" s="5"/>
      <c r="D6" s="5"/>
      <c r="E6" s="55" t="s">
        <v>13</v>
      </c>
      <c r="F6" s="57" t="s">
        <v>116</v>
      </c>
    </row>
    <row r="7" spans="1:6" ht="15.75" thickBot="1">
      <c r="A7" s="13"/>
      <c r="B7" s="14"/>
      <c r="C7" s="14" t="s">
        <v>10</v>
      </c>
      <c r="D7" s="14" t="s">
        <v>10</v>
      </c>
      <c r="E7" s="14" t="s">
        <v>10</v>
      </c>
      <c r="F7" s="58"/>
    </row>
    <row r="8" spans="1:6" ht="16.5" thickBot="1" thickTop="1">
      <c r="A8" s="32"/>
      <c r="B8" s="38" t="s">
        <v>97</v>
      </c>
      <c r="C8" s="39">
        <v>21506</v>
      </c>
      <c r="D8" s="39">
        <v>303</v>
      </c>
      <c r="E8" s="39">
        <f>C8+D8</f>
        <v>21809</v>
      </c>
      <c r="F8" s="59" t="s">
        <v>107</v>
      </c>
    </row>
    <row r="9" spans="1:6" ht="16.5" thickBot="1" thickTop="1">
      <c r="A9" s="23">
        <v>1</v>
      </c>
      <c r="B9" s="37"/>
      <c r="C9" s="37">
        <f>SUM(C8:C8)</f>
        <v>21506</v>
      </c>
      <c r="D9" s="37">
        <f>SUM(D8:D8)</f>
        <v>303</v>
      </c>
      <c r="E9" s="37">
        <f>C9+D9</f>
        <v>21809</v>
      </c>
      <c r="F9" s="60"/>
    </row>
    <row r="11" ht="15.75" thickBot="1"/>
    <row r="12" spans="1:6" ht="15">
      <c r="A12" s="7" t="s">
        <v>1</v>
      </c>
      <c r="B12" s="8" t="s">
        <v>5</v>
      </c>
      <c r="C12" s="9"/>
      <c r="D12" s="10" t="s">
        <v>9</v>
      </c>
      <c r="E12" s="53" t="s">
        <v>8</v>
      </c>
      <c r="F12" s="56" t="s">
        <v>114</v>
      </c>
    </row>
    <row r="13" spans="1:6" ht="15">
      <c r="A13" s="11" t="s">
        <v>2</v>
      </c>
      <c r="B13" s="5" t="s">
        <v>6</v>
      </c>
      <c r="C13" s="4" t="s">
        <v>3</v>
      </c>
      <c r="D13" s="4" t="s">
        <v>4</v>
      </c>
      <c r="E13" s="54" t="s">
        <v>12</v>
      </c>
      <c r="F13" s="57" t="s">
        <v>115</v>
      </c>
    </row>
    <row r="14" spans="1:6" ht="15">
      <c r="A14" s="11"/>
      <c r="B14" s="5" t="s">
        <v>7</v>
      </c>
      <c r="C14" s="5"/>
      <c r="D14" s="5"/>
      <c r="E14" s="55" t="s">
        <v>13</v>
      </c>
      <c r="F14" s="57" t="s">
        <v>116</v>
      </c>
    </row>
    <row r="15" spans="1:6" ht="15.75" thickBot="1">
      <c r="A15" s="13"/>
      <c r="B15" s="14"/>
      <c r="C15" s="14" t="s">
        <v>10</v>
      </c>
      <c r="D15" s="14" t="s">
        <v>10</v>
      </c>
      <c r="E15" s="14" t="s">
        <v>10</v>
      </c>
      <c r="F15" s="58"/>
    </row>
    <row r="16" spans="1:6" ht="16.5" thickBot="1" thickTop="1">
      <c r="A16" s="32"/>
      <c r="B16" s="38" t="s">
        <v>97</v>
      </c>
      <c r="C16" s="39">
        <v>21370</v>
      </c>
      <c r="D16" s="39">
        <v>4732</v>
      </c>
      <c r="E16" s="39">
        <f>C16+D16</f>
        <v>26102</v>
      </c>
      <c r="F16" s="59" t="s">
        <v>107</v>
      </c>
    </row>
    <row r="17" spans="1:6" ht="16.5" thickBot="1" thickTop="1">
      <c r="A17" s="23">
        <v>2</v>
      </c>
      <c r="B17" s="37"/>
      <c r="C17" s="37">
        <f>SUM(C16:C16)</f>
        <v>21370</v>
      </c>
      <c r="D17" s="37">
        <f>SUM(D16:D16)</f>
        <v>4732</v>
      </c>
      <c r="E17" s="37">
        <f>C17+D17</f>
        <v>26102</v>
      </c>
      <c r="F17" s="60"/>
    </row>
    <row r="19" ht="15.75" thickBot="1"/>
    <row r="20" spans="1:6" ht="15">
      <c r="A20" s="7" t="s">
        <v>1</v>
      </c>
      <c r="B20" s="8" t="s">
        <v>5</v>
      </c>
      <c r="C20" s="9"/>
      <c r="D20" s="10" t="s">
        <v>9</v>
      </c>
      <c r="E20" s="53" t="s">
        <v>8</v>
      </c>
      <c r="F20" s="56" t="s">
        <v>114</v>
      </c>
    </row>
    <row r="21" spans="1:6" ht="15">
      <c r="A21" s="11" t="s">
        <v>2</v>
      </c>
      <c r="B21" s="5" t="s">
        <v>6</v>
      </c>
      <c r="C21" s="4" t="s">
        <v>3</v>
      </c>
      <c r="D21" s="4" t="s">
        <v>4</v>
      </c>
      <c r="E21" s="54" t="s">
        <v>12</v>
      </c>
      <c r="F21" s="57" t="s">
        <v>115</v>
      </c>
    </row>
    <row r="22" spans="1:6" ht="15">
      <c r="A22" s="11"/>
      <c r="B22" s="5" t="s">
        <v>7</v>
      </c>
      <c r="C22" s="5"/>
      <c r="D22" s="5"/>
      <c r="E22" s="55" t="s">
        <v>13</v>
      </c>
      <c r="F22" s="57" t="s">
        <v>116</v>
      </c>
    </row>
    <row r="23" spans="1:6" ht="15.75" thickBot="1">
      <c r="A23" s="13"/>
      <c r="B23" s="14"/>
      <c r="C23" s="14" t="s">
        <v>10</v>
      </c>
      <c r="D23" s="14" t="s">
        <v>10</v>
      </c>
      <c r="E23" s="14" t="s">
        <v>10</v>
      </c>
      <c r="F23" s="58"/>
    </row>
    <row r="24" spans="1:6" ht="16.5" thickBot="1" thickTop="1">
      <c r="A24" s="32"/>
      <c r="B24" s="38" t="s">
        <v>97</v>
      </c>
      <c r="C24" s="39">
        <v>29753</v>
      </c>
      <c r="D24" s="39">
        <v>8838</v>
      </c>
      <c r="E24" s="39">
        <f>C24+D24</f>
        <v>38591</v>
      </c>
      <c r="F24" s="59" t="s">
        <v>107</v>
      </c>
    </row>
    <row r="25" spans="1:6" ht="16.5" thickBot="1" thickTop="1">
      <c r="A25" s="23">
        <v>3</v>
      </c>
      <c r="B25" s="37"/>
      <c r="C25" s="37">
        <f>SUM(C24:C24)</f>
        <v>29753</v>
      </c>
      <c r="D25" s="37">
        <f>SUM(D24:D24)</f>
        <v>8838</v>
      </c>
      <c r="E25" s="37">
        <f>C25+D25</f>
        <v>38591</v>
      </c>
      <c r="F25" s="60"/>
    </row>
    <row r="27" ht="15.75" thickBot="1"/>
    <row r="28" spans="1:6" ht="15">
      <c r="A28" s="7" t="s">
        <v>1</v>
      </c>
      <c r="B28" s="8" t="s">
        <v>5</v>
      </c>
      <c r="C28" s="9"/>
      <c r="D28" s="10" t="s">
        <v>9</v>
      </c>
      <c r="E28" s="53" t="s">
        <v>8</v>
      </c>
      <c r="F28" s="56" t="s">
        <v>114</v>
      </c>
    </row>
    <row r="29" spans="1:6" ht="15">
      <c r="A29" s="11" t="s">
        <v>2</v>
      </c>
      <c r="B29" s="5" t="s">
        <v>6</v>
      </c>
      <c r="C29" s="4" t="s">
        <v>3</v>
      </c>
      <c r="D29" s="4" t="s">
        <v>4</v>
      </c>
      <c r="E29" s="54" t="s">
        <v>12</v>
      </c>
      <c r="F29" s="57" t="s">
        <v>115</v>
      </c>
    </row>
    <row r="30" spans="1:6" ht="15">
      <c r="A30" s="11"/>
      <c r="B30" s="5" t="s">
        <v>7</v>
      </c>
      <c r="C30" s="5"/>
      <c r="D30" s="5"/>
      <c r="E30" s="55" t="s">
        <v>13</v>
      </c>
      <c r="F30" s="57" t="s">
        <v>116</v>
      </c>
    </row>
    <row r="31" spans="1:6" ht="15.75" thickBot="1">
      <c r="A31" s="13"/>
      <c r="B31" s="14"/>
      <c r="C31" s="14" t="s">
        <v>10</v>
      </c>
      <c r="D31" s="14" t="s">
        <v>10</v>
      </c>
      <c r="E31" s="14" t="s">
        <v>10</v>
      </c>
      <c r="F31" s="58"/>
    </row>
    <row r="32" spans="1:6" ht="16.5" thickBot="1" thickTop="1">
      <c r="A32" s="32"/>
      <c r="B32" s="38" t="s">
        <v>97</v>
      </c>
      <c r="C32" s="39">
        <v>28224</v>
      </c>
      <c r="D32" s="39">
        <f>3075+624</f>
        <v>3699</v>
      </c>
      <c r="E32" s="39">
        <f>C32+D32</f>
        <v>31923</v>
      </c>
      <c r="F32" s="59" t="s">
        <v>107</v>
      </c>
    </row>
    <row r="33" spans="1:6" ht="16.5" thickBot="1" thickTop="1">
      <c r="A33" s="23">
        <v>4</v>
      </c>
      <c r="B33" s="37"/>
      <c r="C33" s="37">
        <f>SUM(C32:C32)</f>
        <v>28224</v>
      </c>
      <c r="D33" s="37">
        <f>SUM(D32:D32)</f>
        <v>3699</v>
      </c>
      <c r="E33" s="37">
        <f>C33+D33</f>
        <v>31923</v>
      </c>
      <c r="F33" s="60"/>
    </row>
    <row r="35" ht="15.75" thickBot="1"/>
    <row r="36" spans="1:6" ht="15">
      <c r="A36" s="7" t="s">
        <v>1</v>
      </c>
      <c r="B36" s="8" t="s">
        <v>5</v>
      </c>
      <c r="C36" s="9"/>
      <c r="D36" s="10" t="s">
        <v>9</v>
      </c>
      <c r="E36" s="53" t="s">
        <v>8</v>
      </c>
      <c r="F36" s="56" t="s">
        <v>114</v>
      </c>
    </row>
    <row r="37" spans="1:6" ht="15">
      <c r="A37" s="11" t="s">
        <v>2</v>
      </c>
      <c r="B37" s="5" t="s">
        <v>6</v>
      </c>
      <c r="C37" s="4" t="s">
        <v>3</v>
      </c>
      <c r="D37" s="4" t="s">
        <v>4</v>
      </c>
      <c r="E37" s="54" t="s">
        <v>12</v>
      </c>
      <c r="F37" s="57" t="s">
        <v>115</v>
      </c>
    </row>
    <row r="38" spans="1:6" ht="15">
      <c r="A38" s="11"/>
      <c r="B38" s="5" t="s">
        <v>7</v>
      </c>
      <c r="C38" s="5"/>
      <c r="D38" s="5"/>
      <c r="E38" s="55" t="s">
        <v>13</v>
      </c>
      <c r="F38" s="57" t="s">
        <v>116</v>
      </c>
    </row>
    <row r="39" spans="1:6" ht="15.75" thickBot="1">
      <c r="A39" s="13"/>
      <c r="B39" s="14"/>
      <c r="C39" s="14" t="s">
        <v>10</v>
      </c>
      <c r="D39" s="14" t="s">
        <v>10</v>
      </c>
      <c r="E39" s="14" t="s">
        <v>10</v>
      </c>
      <c r="F39" s="58"/>
    </row>
    <row r="40" spans="1:6" ht="16.5" thickBot="1" thickTop="1">
      <c r="A40" s="32"/>
      <c r="B40" s="38" t="s">
        <v>98</v>
      </c>
      <c r="C40" s="39">
        <v>12925</v>
      </c>
      <c r="D40" s="39">
        <v>0</v>
      </c>
      <c r="E40" s="39">
        <f>C40+D40</f>
        <v>12925</v>
      </c>
      <c r="F40" s="59" t="s">
        <v>107</v>
      </c>
    </row>
    <row r="41" spans="1:6" ht="16.5" thickBot="1" thickTop="1">
      <c r="A41" s="23">
        <v>5</v>
      </c>
      <c r="B41" s="37"/>
      <c r="C41" s="37">
        <f>SUM(C40:C40)</f>
        <v>12925</v>
      </c>
      <c r="D41" s="37">
        <f>SUM(D40:D40)</f>
        <v>0</v>
      </c>
      <c r="E41" s="37">
        <f>C41+D41</f>
        <v>12925</v>
      </c>
      <c r="F41" s="60"/>
    </row>
    <row r="53" ht="15">
      <c r="C53" s="70" t="s">
        <v>123</v>
      </c>
    </row>
    <row r="54" ht="15.75" thickBot="1"/>
    <row r="55" spans="2:6" ht="15">
      <c r="B55" s="89"/>
      <c r="C55" s="10" t="s">
        <v>9</v>
      </c>
      <c r="D55" s="20" t="s">
        <v>8</v>
      </c>
      <c r="E55" s="1"/>
      <c r="F55"/>
    </row>
    <row r="56" spans="2:6" ht="15">
      <c r="B56" s="90" t="s">
        <v>3</v>
      </c>
      <c r="C56" s="4" t="s">
        <v>4</v>
      </c>
      <c r="D56" s="21" t="s">
        <v>12</v>
      </c>
      <c r="E56" s="1"/>
      <c r="F56"/>
    </row>
    <row r="57" spans="2:6" ht="15">
      <c r="B57" s="11"/>
      <c r="C57" s="5"/>
      <c r="D57" s="22" t="s">
        <v>13</v>
      </c>
      <c r="E57" s="1"/>
      <c r="F57"/>
    </row>
    <row r="58" spans="2:6" ht="15.75" thickBot="1">
      <c r="B58" s="13" t="s">
        <v>10</v>
      </c>
      <c r="C58" s="14" t="s">
        <v>10</v>
      </c>
      <c r="D58" s="15" t="s">
        <v>10</v>
      </c>
      <c r="E58" s="1"/>
      <c r="F58"/>
    </row>
    <row r="59" spans="2:6" ht="16.5" thickBot="1" thickTop="1">
      <c r="B59" s="30">
        <f>C41+C33+C25+C17+C9</f>
        <v>113778</v>
      </c>
      <c r="C59" s="37">
        <f>D41+D33+D25+D17+D9</f>
        <v>17572</v>
      </c>
      <c r="D59" s="24">
        <f>B59+C59</f>
        <v>131350</v>
      </c>
      <c r="E59" s="1"/>
      <c r="F59"/>
    </row>
  </sheetData>
  <sheetProtection/>
  <printOptions horizontalCentered="1"/>
  <pageMargins left="0.787401574803149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E12"/>
  <sheetViews>
    <sheetView zoomScalePageLayoutView="0" workbookViewId="0" topLeftCell="A1">
      <selection activeCell="G10" sqref="G10"/>
    </sheetView>
  </sheetViews>
  <sheetFormatPr defaultColWidth="9.140625" defaultRowHeight="15"/>
  <cols>
    <col min="2" max="2" width="14.421875" style="0" customWidth="1"/>
    <col min="3" max="3" width="15.00390625" style="0" customWidth="1"/>
    <col min="4" max="4" width="14.8515625" style="0" customWidth="1"/>
  </cols>
  <sheetData>
    <row r="2" ht="21">
      <c r="C2" s="93" t="s">
        <v>123</v>
      </c>
    </row>
    <row r="3" ht="15.75">
      <c r="B3" s="92" t="s">
        <v>125</v>
      </c>
    </row>
    <row r="4" spans="2:5" ht="15">
      <c r="B4" s="69"/>
      <c r="C4" s="69" t="s">
        <v>124</v>
      </c>
      <c r="D4" s="69"/>
      <c r="E4" s="69"/>
    </row>
    <row r="6" ht="21">
      <c r="C6" s="91"/>
    </row>
    <row r="7" ht="15.75" thickBot="1"/>
    <row r="8" spans="2:4" ht="15">
      <c r="B8" s="102"/>
      <c r="C8" s="103" t="s">
        <v>9</v>
      </c>
      <c r="D8" s="96" t="s">
        <v>8</v>
      </c>
    </row>
    <row r="9" spans="2:4" ht="15">
      <c r="B9" s="94" t="s">
        <v>3</v>
      </c>
      <c r="C9" s="95" t="s">
        <v>4</v>
      </c>
      <c r="D9" s="97" t="s">
        <v>12</v>
      </c>
    </row>
    <row r="10" spans="2:4" ht="15">
      <c r="B10" s="11"/>
      <c r="C10" s="5"/>
      <c r="D10" s="98" t="s">
        <v>13</v>
      </c>
    </row>
    <row r="11" spans="2:4" ht="15.75" thickBot="1">
      <c r="B11" s="13" t="s">
        <v>10</v>
      </c>
      <c r="C11" s="14" t="s">
        <v>10</v>
      </c>
      <c r="D11" s="15" t="s">
        <v>10</v>
      </c>
    </row>
    <row r="12" spans="2:4" ht="16.5" thickBot="1" thickTop="1">
      <c r="B12" s="99">
        <f>Ko_BOK!B106+'Ko_DONJA MAHALA II'!B105+'Ko_DONJA MAHALA III'!B107+Ko_KOPANICE!B532+'Ko_ORAŠJE I'!B154+'Ko_ORAŠJE II'!B203+'Ko_OŠTRA LUKA'!B59</f>
        <v>3689587</v>
      </c>
      <c r="C12" s="100">
        <f>Ko_BOK!C106+'Ko_DONJA MAHALA II'!C105+'Ko_DONJA MAHALA III'!C107+Ko_KOPANICE!C532+'Ko_ORAŠJE I'!C154+'Ko_ORAŠJE II'!C203+'Ko_OŠTRA LUKA'!C59</f>
        <v>1159934</v>
      </c>
      <c r="D12" s="101">
        <f>B12+C12</f>
        <v>4849521</v>
      </c>
    </row>
  </sheetData>
  <sheetProtection/>
  <printOptions horizontalCentered="1"/>
  <pageMargins left="0.787401574803149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geomatik</dc:creator>
  <cp:keywords/>
  <dc:description/>
  <cp:lastModifiedBy>Mato</cp:lastModifiedBy>
  <cp:lastPrinted>2019-10-17T06:04:19Z</cp:lastPrinted>
  <dcterms:created xsi:type="dcterms:W3CDTF">2019-05-15T12:27:12Z</dcterms:created>
  <dcterms:modified xsi:type="dcterms:W3CDTF">2019-10-17T06:10:32Z</dcterms:modified>
  <cp:category/>
  <cp:version/>
  <cp:contentType/>
  <cp:contentStatus/>
</cp:coreProperties>
</file>